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\STO\Finance\Nord Ek\Kvartalsrapporter\Q3 2022\"/>
    </mc:Choice>
  </mc:AlternateContent>
  <xr:revisionPtr revIDLastSave="0" documentId="13_ncr:1_{51EB52CD-78E7-4128-A198-EA48D4A8127B}" xr6:coauthVersionLast="45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APM 2022" sheetId="10" r:id="rId1"/>
    <sheet name="APM 2021 " sheetId="8" r:id="rId2"/>
    <sheet name="APM 2020" sheetId="5" r:id="rId3"/>
    <sheet name="APM 2019 " sheetId="7" r:id="rId4"/>
    <sheet name="Restated Segments 2019-2020" sheetId="9" r:id="rId5"/>
  </sheets>
  <externalReferences>
    <externalReference r:id="rId6"/>
    <externalReference r:id="rId7"/>
  </externalReferences>
  <definedNames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0" l="1"/>
  <c r="E55" i="10"/>
  <c r="E54" i="10"/>
  <c r="D54" i="10"/>
  <c r="D38" i="10" l="1"/>
  <c r="E38" i="10"/>
  <c r="D36" i="10"/>
  <c r="D27" i="10" l="1"/>
  <c r="D20" i="10"/>
  <c r="D18" i="10"/>
  <c r="D16" i="10"/>
  <c r="D12" i="10"/>
  <c r="D10" i="10"/>
  <c r="D8" i="10"/>
  <c r="F55" i="10" l="1"/>
  <c r="F54" i="10"/>
  <c r="E36" i="10" l="1"/>
  <c r="E27" i="10" l="1"/>
  <c r="E20" i="10"/>
  <c r="E18" i="10"/>
  <c r="E16" i="10"/>
  <c r="F16" i="10"/>
  <c r="E12" i="10"/>
  <c r="E10" i="10"/>
  <c r="E8" i="10"/>
  <c r="F55" i="8" l="1"/>
  <c r="F18" i="10" l="1"/>
  <c r="F10" i="10"/>
  <c r="F36" i="10" l="1"/>
  <c r="F38" i="10" s="1"/>
  <c r="F27" i="10"/>
  <c r="F20" i="10"/>
  <c r="F12" i="10"/>
  <c r="F8" i="10"/>
  <c r="B32" i="8" l="1"/>
  <c r="C31" i="8" l="1"/>
  <c r="B54" i="8" l="1"/>
  <c r="B55" i="8" s="1"/>
  <c r="B39" i="8"/>
  <c r="B35" i="8"/>
  <c r="B33" i="8"/>
  <c r="B31" i="8"/>
  <c r="B27" i="8"/>
  <c r="B26" i="8"/>
  <c r="B25" i="8"/>
  <c r="B20" i="8"/>
  <c r="B18" i="8"/>
  <c r="B16" i="8"/>
  <c r="B15" i="8"/>
  <c r="B14" i="8"/>
  <c r="B12" i="8"/>
  <c r="B10" i="8"/>
  <c r="B8" i="8"/>
  <c r="C55" i="8"/>
  <c r="D55" i="8"/>
  <c r="C54" i="8"/>
  <c r="B36" i="8" l="1"/>
  <c r="C36" i="8"/>
  <c r="C38" i="8" s="1"/>
  <c r="B38" i="8" s="1"/>
  <c r="B40" i="8" s="1"/>
  <c r="C27" i="8" l="1"/>
  <c r="C20" i="8"/>
  <c r="C18" i="8"/>
  <c r="C16" i="8"/>
  <c r="C14" i="8"/>
  <c r="C12" i="8"/>
  <c r="C10" i="8"/>
  <c r="C8" i="8"/>
  <c r="E55" i="8" l="1"/>
  <c r="D54" i="8"/>
  <c r="D38" i="8"/>
  <c r="D36" i="8"/>
  <c r="E36" i="8"/>
  <c r="D27" i="8" l="1"/>
  <c r="D20" i="8"/>
  <c r="D18" i="8"/>
  <c r="D16" i="8"/>
  <c r="D14" i="8"/>
  <c r="D12" i="8"/>
  <c r="D8" i="8"/>
  <c r="K42" i="9" l="1"/>
  <c r="J42" i="9"/>
  <c r="I42" i="9"/>
  <c r="H42" i="9"/>
  <c r="G42" i="9"/>
  <c r="E42" i="9"/>
  <c r="D42" i="9"/>
  <c r="C42" i="9"/>
  <c r="B42" i="9"/>
  <c r="K41" i="9"/>
  <c r="J41" i="9"/>
  <c r="G41" i="9"/>
  <c r="F41" i="9"/>
  <c r="D41" i="9"/>
  <c r="C41" i="9"/>
  <c r="B41" i="9"/>
  <c r="K39" i="9"/>
  <c r="J39" i="9"/>
  <c r="I39" i="9"/>
  <c r="H39" i="9"/>
  <c r="G39" i="9"/>
  <c r="E39" i="9"/>
  <c r="D39" i="9"/>
  <c r="C39" i="9"/>
  <c r="B39" i="9"/>
  <c r="K38" i="9"/>
  <c r="J38" i="9"/>
  <c r="I38" i="9"/>
  <c r="G38" i="9"/>
  <c r="D38" i="9"/>
  <c r="B38" i="9"/>
  <c r="K30" i="9"/>
  <c r="J30" i="9"/>
  <c r="I30" i="9"/>
  <c r="H30" i="9"/>
  <c r="G30" i="9"/>
  <c r="E30" i="9"/>
  <c r="D30" i="9"/>
  <c r="C30" i="9"/>
  <c r="B30" i="9"/>
  <c r="K29" i="9"/>
  <c r="J29" i="9"/>
  <c r="I29" i="9"/>
  <c r="G29" i="9"/>
  <c r="D29" i="9"/>
  <c r="B29" i="9"/>
  <c r="H27" i="9"/>
  <c r="F27" i="9"/>
  <c r="F42" i="9" s="1"/>
  <c r="J26" i="9"/>
  <c r="H26" i="9"/>
  <c r="H41" i="9" s="1"/>
  <c r="F26" i="9"/>
  <c r="E26" i="9"/>
  <c r="E41" i="9" s="1"/>
  <c r="H24" i="9"/>
  <c r="F24" i="9"/>
  <c r="F39" i="9" s="1"/>
  <c r="H23" i="9"/>
  <c r="H38" i="9" s="1"/>
  <c r="E23" i="9"/>
  <c r="E38" i="9" s="1"/>
  <c r="C23" i="9"/>
  <c r="C29" i="9" s="1"/>
  <c r="B23" i="9"/>
  <c r="F23" i="9" s="1"/>
  <c r="K17" i="9"/>
  <c r="J17" i="9"/>
  <c r="I17" i="9"/>
  <c r="H17" i="9"/>
  <c r="G17" i="9"/>
  <c r="F17" i="9"/>
  <c r="E17" i="9"/>
  <c r="D17" i="9"/>
  <c r="C17" i="9"/>
  <c r="B17" i="9"/>
  <c r="K16" i="9"/>
  <c r="J16" i="9"/>
  <c r="H16" i="9"/>
  <c r="G16" i="9"/>
  <c r="F16" i="9"/>
  <c r="E16" i="9"/>
  <c r="D16" i="9"/>
  <c r="C16" i="9"/>
  <c r="B16" i="9"/>
  <c r="I13" i="9"/>
  <c r="I41" i="9" s="1"/>
  <c r="F38" i="9" l="1"/>
  <c r="F29" i="9"/>
  <c r="C38" i="9"/>
  <c r="I16" i="9"/>
  <c r="H29" i="9"/>
  <c r="F30" i="9"/>
  <c r="E29" i="9"/>
  <c r="F38" i="8" l="1"/>
  <c r="E38" i="8"/>
  <c r="E54" i="8" l="1"/>
  <c r="E27" i="8"/>
  <c r="E20" i="8"/>
  <c r="E16" i="8"/>
  <c r="E12" i="8"/>
  <c r="E8" i="8"/>
  <c r="F54" i="8" l="1"/>
  <c r="F36" i="8"/>
  <c r="F27" i="8"/>
  <c r="F20" i="8"/>
  <c r="F16" i="8"/>
  <c r="F12" i="8"/>
  <c r="F8" i="8"/>
  <c r="F55" i="7" l="1"/>
  <c r="F46" i="7"/>
  <c r="F38" i="7"/>
  <c r="F32" i="7"/>
  <c r="F36" i="7" s="1"/>
  <c r="E36" i="7"/>
  <c r="E32" i="7"/>
  <c r="E40" i="7" s="1"/>
  <c r="D46" i="7"/>
  <c r="D38" i="7"/>
  <c r="D36" i="7"/>
  <c r="D32" i="7"/>
  <c r="C8" i="7"/>
  <c r="C10" i="7" s="1"/>
  <c r="C12" i="7" s="1"/>
  <c r="C46" i="7"/>
  <c r="B46" i="7"/>
  <c r="B36" i="7"/>
  <c r="B32" i="7"/>
  <c r="B31" i="7"/>
  <c r="C55" i="7"/>
  <c r="C56" i="7" s="1"/>
  <c r="B55" i="7"/>
  <c r="B56" i="7" s="1"/>
  <c r="C40" i="7"/>
  <c r="C36" i="7"/>
  <c r="D40" i="7"/>
  <c r="F27" i="7"/>
  <c r="E27" i="7"/>
  <c r="D27" i="7"/>
  <c r="C27" i="7"/>
  <c r="B27" i="7"/>
  <c r="F16" i="7"/>
  <c r="F18" i="7" s="1"/>
  <c r="F20" i="7" s="1"/>
  <c r="E16" i="7"/>
  <c r="E18" i="7" s="1"/>
  <c r="E20" i="7" s="1"/>
  <c r="D16" i="7"/>
  <c r="D18" i="7" s="1"/>
  <c r="D20" i="7" s="1"/>
  <c r="C16" i="7"/>
  <c r="C18" i="7" s="1"/>
  <c r="C20" i="7" s="1"/>
  <c r="B16" i="7"/>
  <c r="B18" i="7" s="1"/>
  <c r="B20" i="7" s="1"/>
  <c r="E12" i="7"/>
  <c r="F8" i="7"/>
  <c r="F10" i="7" s="1"/>
  <c r="F12" i="7" s="1"/>
  <c r="E8" i="7"/>
  <c r="D8" i="7"/>
  <c r="D10" i="7" s="1"/>
  <c r="D12" i="7" s="1"/>
  <c r="B8" i="7"/>
  <c r="B10" i="7" s="1"/>
  <c r="B12" i="7" s="1"/>
  <c r="F40" i="7" l="1"/>
  <c r="B38" i="7"/>
  <c r="B40" i="7" s="1"/>
  <c r="D31" i="5" l="1"/>
  <c r="D36" i="5" s="1"/>
  <c r="D38" i="5" s="1"/>
  <c r="D40" i="5" s="1"/>
  <c r="D32" i="5"/>
  <c r="D27" i="5"/>
  <c r="D16" i="5"/>
  <c r="D18" i="5" s="1"/>
  <c r="D20" i="5" s="1"/>
  <c r="D8" i="5"/>
  <c r="D10" i="5" s="1"/>
  <c r="D12" i="5" s="1"/>
  <c r="C36" i="5"/>
  <c r="C38" i="5" s="1"/>
  <c r="C40" i="5" s="1"/>
  <c r="C16" i="5"/>
  <c r="C18" i="5" s="1"/>
  <c r="C20" i="5" s="1"/>
  <c r="C8" i="5"/>
  <c r="C10" i="5" s="1"/>
  <c r="C12" i="5" s="1"/>
  <c r="F32" i="5"/>
  <c r="F36" i="5" s="1"/>
  <c r="F38" i="5" s="1"/>
  <c r="F40" i="5" s="1"/>
  <c r="F27" i="5" l="1"/>
  <c r="F16" i="5"/>
  <c r="F18" i="5" s="1"/>
  <c r="F20" i="5" s="1"/>
  <c r="F8" i="5"/>
  <c r="F10" i="5" s="1"/>
  <c r="F12" i="5" s="1"/>
  <c r="E36" i="5" l="1"/>
  <c r="E38" i="5" s="1"/>
  <c r="E40" i="5" s="1"/>
  <c r="E27" i="5"/>
  <c r="E16" i="5"/>
  <c r="E18" i="5" s="1"/>
  <c r="E20" i="5" s="1"/>
  <c r="E12" i="5"/>
  <c r="E8" i="5"/>
  <c r="B36" i="5"/>
  <c r="B38" i="5" s="1"/>
  <c r="B40" i="5" s="1"/>
  <c r="B27" i="5"/>
  <c r="C27" i="5" l="1"/>
  <c r="B16" i="5"/>
  <c r="B18" i="5" s="1"/>
  <c r="B20" i="5" s="1"/>
  <c r="B8" i="5"/>
  <c r="B10" i="5" s="1"/>
  <c r="B12" i="5" s="1"/>
</calcChain>
</file>

<file path=xl/sharedStrings.xml><?xml version="1.0" encoding="utf-8"?>
<sst xmlns="http://schemas.openxmlformats.org/spreadsheetml/2006/main" count="459" uniqueCount="65">
  <si>
    <t>Helår</t>
  </si>
  <si>
    <t>Eget kapital</t>
  </si>
  <si>
    <t>-</t>
  </si>
  <si>
    <t>NETTOSKULD</t>
  </si>
  <si>
    <t>AVSTÄMNING AV ALTERNATIVA NYCKELTAL</t>
  </si>
  <si>
    <t>TSEK</t>
  </si>
  <si>
    <t>EBITDA</t>
  </si>
  <si>
    <t>Rörelseresultat</t>
  </si>
  <si>
    <t>+Av- och nedskrivning</t>
  </si>
  <si>
    <t>Justerad EBITDA</t>
  </si>
  <si>
    <t>Justering engångsposter</t>
  </si>
  <si>
    <t>EBITA</t>
  </si>
  <si>
    <t>+Av- och nedskrivningar på förvärvsrelaterade immateriella tillgångar</t>
  </si>
  <si>
    <t>Justerad EBITA</t>
  </si>
  <si>
    <t>SOLIDITET</t>
  </si>
  <si>
    <t>Totala tillgångar</t>
  </si>
  <si>
    <t>Soliditet</t>
  </si>
  <si>
    <t>Upplåning från kreditinstitut kortfristig del</t>
  </si>
  <si>
    <t>Upplåning från kreditinstitut långfristig del</t>
  </si>
  <si>
    <t>Leasing</t>
  </si>
  <si>
    <t>Pensionsåtagande</t>
  </si>
  <si>
    <t>Likvida medel</t>
  </si>
  <si>
    <t>Nettoskuld</t>
  </si>
  <si>
    <t>Nettoskuld / EBITDA</t>
  </si>
  <si>
    <t>Justerad EBITDA R12</t>
  </si>
  <si>
    <t>JUSTERING FÖR ENGÅNGSPOSTER</t>
  </si>
  <si>
    <t>IPO / Optionsprogram</t>
  </si>
  <si>
    <t>Total engångsposter</t>
  </si>
  <si>
    <t>ORGANISK FÖRSÄLJNINGSTILLVÄXT</t>
  </si>
  <si>
    <t>Totala intäkter</t>
  </si>
  <si>
    <t>Organisk jämförelsestörande poster</t>
  </si>
  <si>
    <t>Valutaeffekt</t>
  </si>
  <si>
    <t>Förvärvseffekt</t>
  </si>
  <si>
    <t>Justering 3D Logistik</t>
  </si>
  <si>
    <t>Summa justeringar</t>
  </si>
  <si>
    <t>Justering totala intäkter</t>
  </si>
  <si>
    <t>Organisk försäljningstillväxt</t>
  </si>
  <si>
    <t>Q 4</t>
  </si>
  <si>
    <t>Q 3</t>
  </si>
  <si>
    <t>Q 2</t>
  </si>
  <si>
    <t>Q 1</t>
  </si>
  <si>
    <t>RESULTATRÄKNINGEN</t>
  </si>
  <si>
    <t>BALANSRÄKNINGEN</t>
  </si>
  <si>
    <t>Q2</t>
  </si>
  <si>
    <t>Nettoskuld i förhållande till justerad EBITDA R12</t>
  </si>
  <si>
    <t>Jetpak Top Holding AB (publ)</t>
  </si>
  <si>
    <t xml:space="preserve">(Amounts in TSEK) </t>
  </si>
  <si>
    <t>Reported previous segment structure</t>
  </si>
  <si>
    <t>Year:</t>
  </si>
  <si>
    <t>Quarter:</t>
  </si>
  <si>
    <t>Full year</t>
  </si>
  <si>
    <t xml:space="preserve">Net revenue </t>
  </si>
  <si>
    <t>Express Ad-hoc:</t>
  </si>
  <si>
    <t>Express Systemized:</t>
  </si>
  <si>
    <t xml:space="preserve">Gross profit </t>
  </si>
  <si>
    <t>Gross margin</t>
  </si>
  <si>
    <t>Restated new segment structure</t>
  </si>
  <si>
    <t>Express Air:</t>
  </si>
  <si>
    <t>Express Road:</t>
  </si>
  <si>
    <t xml:space="preserve">Note: 3D Logistik AS (now renamed Jetpak Danmark AS) is included from Q1 2020 </t>
  </si>
  <si>
    <t>Restatement variations between segments</t>
  </si>
  <si>
    <t>Air vs Ad-hoc</t>
  </si>
  <si>
    <t>Road vs Systemizied</t>
  </si>
  <si>
    <t xml:space="preserve">AVSTÄMNING ALTERNATIVA NYCKELTAL_Jetpak Group </t>
  </si>
  <si>
    <t xml:space="preserve">Omräknade historiska jämförelsetal avseende kvartalsvisa segmentsuppgifter 2019-2020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</si>
</sst>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#,##0.0"/>
    <numFmt numFmtId="166" formatCode="#,##0.000"/>
    <numFmt numFmtId="167" formatCode="0.0%"/>
    <numFmt numFmtId="168" formatCode="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10"/>
      <name val="Times New Roman"/>
      <family val="1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4"/>
      <name val="Arial"/>
      <family val="2"/>
    </font>
    <font>
      <sz val="9"/>
      <name val="Arial"/>
      <family val="2"/>
    </font>
    <font>
      <b/>
      <sz val="7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91D5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3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9" fontId="38" fillId="0" borderId="0" applyFont="0" applyFill="0" applyBorder="0" applyAlignment="0" applyProtection="0"/>
  </cellStyleXfs>
  <cellXfs count="193">
    <xf numFmtId="0" fontId="0" fillId="0" borderId="0" xfId="0"/>
    <xf numFmtId="0" fontId="27" fillId="0" borderId="0" xfId="0" applyFont="1"/>
    <xf numFmtId="0" fontId="27" fillId="0" borderId="0" xfId="31" applyFont="1" applyProtection="1">
      <protection locked="0"/>
    </xf>
    <xf numFmtId="3" fontId="31" fillId="0" borderId="0" xfId="0" applyNumberFormat="1" applyFont="1"/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3" fontId="28" fillId="25" borderId="13" xfId="0" applyNumberFormat="1" applyFont="1" applyFill="1" applyBorder="1"/>
    <xf numFmtId="3" fontId="28" fillId="25" borderId="14" xfId="0" applyNumberFormat="1" applyFont="1" applyFill="1" applyBorder="1"/>
    <xf numFmtId="0" fontId="26" fillId="0" borderId="16" xfId="31" quotePrefix="1" applyFont="1" applyBorder="1" applyProtection="1">
      <protection locked="0"/>
    </xf>
    <xf numFmtId="0" fontId="27" fillId="0" borderId="16" xfId="31" applyFont="1" applyBorder="1" applyProtection="1">
      <protection locked="0"/>
    </xf>
    <xf numFmtId="3" fontId="27" fillId="0" borderId="0" xfId="0" applyNumberFormat="1" applyFont="1" applyBorder="1"/>
    <xf numFmtId="0" fontId="27" fillId="0" borderId="0" xfId="31" applyFont="1" applyBorder="1" applyProtection="1">
      <protection locked="0"/>
    </xf>
    <xf numFmtId="165" fontId="27" fillId="0" borderId="0" xfId="0" applyNumberFormat="1" applyFont="1" applyBorder="1"/>
    <xf numFmtId="3" fontId="26" fillId="0" borderId="0" xfId="0" applyNumberFormat="1" applyFont="1" applyBorder="1"/>
    <xf numFmtId="0" fontId="26" fillId="0" borderId="0" xfId="31" applyFont="1" applyBorder="1" applyProtection="1">
      <protection locked="0"/>
    </xf>
    <xf numFmtId="0" fontId="26" fillId="0" borderId="0" xfId="31" applyFont="1" applyProtection="1">
      <protection locked="0"/>
    </xf>
    <xf numFmtId="3" fontId="28" fillId="0" borderId="13" xfId="0" applyNumberFormat="1" applyFont="1" applyFill="1" applyBorder="1"/>
    <xf numFmtId="14" fontId="28" fillId="0" borderId="11" xfId="0" applyNumberFormat="1" applyFont="1" applyFill="1" applyBorder="1" applyAlignment="1">
      <alignment horizontal="right"/>
    </xf>
    <xf numFmtId="3" fontId="28" fillId="0" borderId="14" xfId="0" applyNumberFormat="1" applyFont="1" applyFill="1" applyBorder="1"/>
    <xf numFmtId="0" fontId="28" fillId="0" borderId="10" xfId="0" applyFont="1" applyFill="1" applyBorder="1" applyAlignment="1">
      <alignment horizontal="right"/>
    </xf>
    <xf numFmtId="0" fontId="26" fillId="0" borderId="18" xfId="31" applyFont="1" applyFill="1" applyBorder="1" applyProtection="1">
      <protection locked="0"/>
    </xf>
    <xf numFmtId="3" fontId="26" fillId="0" borderId="22" xfId="0" applyNumberFormat="1" applyFont="1" applyFill="1" applyBorder="1"/>
    <xf numFmtId="3" fontId="26" fillId="0" borderId="12" xfId="0" applyNumberFormat="1" applyFont="1" applyFill="1" applyBorder="1"/>
    <xf numFmtId="0" fontId="27" fillId="0" borderId="18" xfId="31" applyFont="1" applyFill="1" applyBorder="1" applyProtection="1">
      <protection locked="0"/>
    </xf>
    <xf numFmtId="0" fontId="27" fillId="0" borderId="13" xfId="31" applyFont="1" applyFill="1" applyBorder="1" applyProtection="1">
      <protection locked="0"/>
    </xf>
    <xf numFmtId="3" fontId="27" fillId="0" borderId="11" xfId="0" applyNumberFormat="1" applyFont="1" applyFill="1" applyBorder="1"/>
    <xf numFmtId="3" fontId="27" fillId="0" borderId="20" xfId="0" applyNumberFormat="1" applyFont="1" applyFill="1" applyBorder="1"/>
    <xf numFmtId="0" fontId="27" fillId="0" borderId="0" xfId="31" applyFont="1" applyFill="1" applyProtection="1">
      <protection locked="0"/>
    </xf>
    <xf numFmtId="3" fontId="27" fillId="0" borderId="0" xfId="0" applyNumberFormat="1" applyFont="1" applyFill="1"/>
    <xf numFmtId="3" fontId="26" fillId="0" borderId="19" xfId="0" applyNumberFormat="1" applyFont="1" applyFill="1" applyBorder="1"/>
    <xf numFmtId="0" fontId="26" fillId="0" borderId="18" xfId="31" quotePrefix="1" applyFont="1" applyFill="1" applyBorder="1" applyProtection="1">
      <protection locked="0"/>
    </xf>
    <xf numFmtId="3" fontId="27" fillId="0" borderId="19" xfId="0" applyNumberFormat="1" applyFont="1" applyFill="1" applyBorder="1"/>
    <xf numFmtId="165" fontId="27" fillId="0" borderId="12" xfId="0" applyNumberFormat="1" applyFont="1" applyFill="1" applyBorder="1"/>
    <xf numFmtId="0" fontId="26" fillId="0" borderId="13" xfId="31" quotePrefix="1" applyFont="1" applyFill="1" applyBorder="1" applyProtection="1">
      <protection locked="0"/>
    </xf>
    <xf numFmtId="3" fontId="26" fillId="0" borderId="21" xfId="0" applyNumberFormat="1" applyFont="1" applyFill="1" applyBorder="1"/>
    <xf numFmtId="4" fontId="31" fillId="0" borderId="0" xfId="0" applyNumberFormat="1" applyFont="1" applyFill="1"/>
    <xf numFmtId="0" fontId="27" fillId="0" borderId="14" xfId="31" applyFont="1" applyFill="1" applyBorder="1" applyProtection="1">
      <protection locked="0"/>
    </xf>
    <xf numFmtId="3" fontId="35" fillId="0" borderId="12" xfId="0" applyNumberFormat="1" applyFont="1" applyFill="1" applyBorder="1"/>
    <xf numFmtId="3" fontId="35" fillId="0" borderId="18" xfId="0" applyNumberFormat="1" applyFont="1" applyFill="1" applyBorder="1"/>
    <xf numFmtId="3" fontId="30" fillId="0" borderId="22" xfId="0" applyNumberFormat="1" applyFont="1" applyFill="1" applyBorder="1"/>
    <xf numFmtId="165" fontId="27" fillId="0" borderId="0" xfId="0" applyNumberFormat="1" applyFont="1" applyFill="1"/>
    <xf numFmtId="166" fontId="32" fillId="0" borderId="0" xfId="0" applyNumberFormat="1" applyFont="1" applyFill="1"/>
    <xf numFmtId="0" fontId="26" fillId="0" borderId="16" xfId="31" applyFont="1" applyFill="1" applyBorder="1" applyProtection="1">
      <protection locked="0"/>
    </xf>
    <xf numFmtId="3" fontId="26" fillId="0" borderId="0" xfId="0" applyNumberFormat="1" applyFont="1" applyFill="1"/>
    <xf numFmtId="3" fontId="26" fillId="0" borderId="23" xfId="0" applyNumberFormat="1" applyFont="1" applyFill="1" applyBorder="1"/>
    <xf numFmtId="3" fontId="26" fillId="0" borderId="17" xfId="0" applyNumberFormat="1" applyFont="1" applyFill="1" applyBorder="1"/>
    <xf numFmtId="0" fontId="26" fillId="0" borderId="14" xfId="31" applyFont="1" applyFill="1" applyBorder="1" applyProtection="1">
      <protection locked="0"/>
    </xf>
    <xf numFmtId="3" fontId="26" fillId="0" borderId="20" xfId="0" applyNumberFormat="1" applyFont="1" applyFill="1" applyBorder="1"/>
    <xf numFmtId="3" fontId="26" fillId="0" borderId="15" xfId="0" applyNumberFormat="1" applyFont="1" applyFill="1" applyBorder="1"/>
    <xf numFmtId="0" fontId="26" fillId="0" borderId="16" xfId="31" quotePrefix="1" applyFont="1" applyFill="1" applyBorder="1" applyProtection="1">
      <protection locked="0"/>
    </xf>
    <xf numFmtId="0" fontId="26" fillId="0" borderId="14" xfId="31" quotePrefix="1" applyFont="1" applyFill="1" applyBorder="1" applyProtection="1">
      <protection locked="0"/>
    </xf>
    <xf numFmtId="3" fontId="36" fillId="0" borderId="18" xfId="0" applyNumberFormat="1" applyFont="1" applyFill="1" applyBorder="1"/>
    <xf numFmtId="3" fontId="36" fillId="0" borderId="12" xfId="0" applyNumberFormat="1" applyFont="1" applyFill="1" applyBorder="1"/>
    <xf numFmtId="3" fontId="27" fillId="0" borderId="0" xfId="0" applyNumberFormat="1" applyFont="1" applyFill="1" applyAlignment="1">
      <alignment horizontal="right"/>
    </xf>
    <xf numFmtId="0" fontId="26" fillId="0" borderId="13" xfId="31" applyFont="1" applyFill="1" applyBorder="1" applyProtection="1">
      <protection locked="0"/>
    </xf>
    <xf numFmtId="0" fontId="27" fillId="0" borderId="11" xfId="31" applyFont="1" applyFill="1" applyBorder="1" applyProtection="1">
      <protection locked="0"/>
    </xf>
    <xf numFmtId="0" fontId="0" fillId="0" borderId="0" xfId="0" applyFill="1"/>
    <xf numFmtId="3" fontId="27" fillId="0" borderId="0" xfId="0" applyNumberFormat="1" applyFont="1" applyFill="1" applyBorder="1"/>
    <xf numFmtId="165" fontId="27" fillId="0" borderId="0" xfId="0" applyNumberFormat="1" applyFont="1" applyFill="1" applyBorder="1"/>
    <xf numFmtId="0" fontId="26" fillId="0" borderId="24" xfId="31" quotePrefix="1" applyFont="1" applyBorder="1" applyProtection="1">
      <protection locked="0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1" fontId="27" fillId="0" borderId="0" xfId="0" applyNumberFormat="1" applyFont="1" applyBorder="1"/>
    <xf numFmtId="0" fontId="26" fillId="0" borderId="25" xfId="31" applyFont="1" applyBorder="1" applyProtection="1">
      <protection locked="0"/>
    </xf>
    <xf numFmtId="3" fontId="26" fillId="0" borderId="25" xfId="0" applyNumberFormat="1" applyFont="1" applyBorder="1" applyAlignment="1">
      <alignment horizontal="right"/>
    </xf>
    <xf numFmtId="0" fontId="6" fillId="0" borderId="0" xfId="0" applyFont="1"/>
    <xf numFmtId="3" fontId="26" fillId="0" borderId="25" xfId="0" applyNumberFormat="1" applyFont="1" applyBorder="1"/>
    <xf numFmtId="0" fontId="27" fillId="0" borderId="16" xfId="31" quotePrefix="1" applyFont="1" applyBorder="1" applyProtection="1">
      <protection locked="0"/>
    </xf>
    <xf numFmtId="3" fontId="26" fillId="0" borderId="24" xfId="0" applyNumberFormat="1" applyFont="1" applyFill="1" applyBorder="1"/>
    <xf numFmtId="3" fontId="26" fillId="0" borderId="25" xfId="0" applyNumberFormat="1" applyFont="1" applyFill="1" applyBorder="1"/>
    <xf numFmtId="3" fontId="26" fillId="0" borderId="26" xfId="0" applyNumberFormat="1" applyFont="1" applyFill="1" applyBorder="1"/>
    <xf numFmtId="165" fontId="26" fillId="0" borderId="0" xfId="0" applyNumberFormat="1" applyFont="1" applyFill="1" applyBorder="1"/>
    <xf numFmtId="167" fontId="26" fillId="0" borderId="0" xfId="0" applyNumberFormat="1" applyFont="1" applyFill="1" applyBorder="1"/>
    <xf numFmtId="0" fontId="0" fillId="26" borderId="0" xfId="0" applyFill="1"/>
    <xf numFmtId="0" fontId="37" fillId="25" borderId="0" xfId="0" applyFont="1" applyFill="1" applyAlignment="1">
      <alignment horizontal="right"/>
    </xf>
    <xf numFmtId="0" fontId="37" fillId="26" borderId="0" xfId="0" applyFont="1" applyFill="1" applyAlignment="1">
      <alignment horizontal="right"/>
    </xf>
    <xf numFmtId="0" fontId="37" fillId="25" borderId="0" xfId="0" applyFont="1" applyFill="1"/>
    <xf numFmtId="0" fontId="37" fillId="25" borderId="0" xfId="0" applyFont="1" applyFill="1" applyAlignment="1">
      <alignment horizontal="left"/>
    </xf>
    <xf numFmtId="0" fontId="26" fillId="0" borderId="0" xfId="31" quotePrefix="1" applyFont="1" applyBorder="1" applyProtection="1">
      <protection locked="0"/>
    </xf>
    <xf numFmtId="3" fontId="26" fillId="0" borderId="0" xfId="0" applyNumberFormat="1" applyFont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0" fontId="0" fillId="0" borderId="0" xfId="0" applyBorder="1"/>
    <xf numFmtId="0" fontId="39" fillId="0" borderId="0" xfId="0" applyFont="1"/>
    <xf numFmtId="0" fontId="40" fillId="0" borderId="0" xfId="0" applyFont="1"/>
    <xf numFmtId="0" fontId="39" fillId="0" borderId="30" xfId="0" applyFont="1" applyBorder="1" applyAlignment="1">
      <alignment horizontal="left"/>
    </xf>
    <xf numFmtId="0" fontId="0" fillId="27" borderId="27" xfId="0" applyFill="1" applyBorder="1"/>
    <xf numFmtId="0" fontId="0" fillId="27" borderId="28" xfId="0" applyFill="1" applyBorder="1"/>
    <xf numFmtId="0" fontId="0" fillId="27" borderId="29" xfId="0" applyFill="1" applyBorder="1"/>
    <xf numFmtId="0" fontId="39" fillId="27" borderId="28" xfId="0" applyFont="1" applyFill="1" applyBorder="1"/>
    <xf numFmtId="0" fontId="39" fillId="27" borderId="36" xfId="0" applyFont="1" applyFill="1" applyBorder="1"/>
    <xf numFmtId="0" fontId="0" fillId="0" borderId="30" xfId="0" applyBorder="1" applyAlignment="1">
      <alignment horizontal="left"/>
    </xf>
    <xf numFmtId="3" fontId="0" fillId="0" borderId="30" xfId="0" applyNumberFormat="1" applyBorder="1"/>
    <xf numFmtId="3" fontId="0" fillId="0" borderId="0" xfId="0" applyNumberFormat="1"/>
    <xf numFmtId="3" fontId="0" fillId="0" borderId="31" xfId="0" applyNumberFormat="1" applyBorder="1"/>
    <xf numFmtId="3" fontId="39" fillId="0" borderId="0" xfId="0" applyNumberFormat="1" applyFont="1"/>
    <xf numFmtId="3" fontId="39" fillId="0" borderId="37" xfId="0" applyNumberFormat="1" applyFont="1" applyBorder="1"/>
    <xf numFmtId="0" fontId="0" fillId="0" borderId="33" xfId="0" applyBorder="1" applyAlignment="1">
      <alignment horizontal="left"/>
    </xf>
    <xf numFmtId="3" fontId="0" fillId="0" borderId="33" xfId="0" applyNumberFormat="1" applyBorder="1"/>
    <xf numFmtId="3" fontId="0" fillId="0" borderId="25" xfId="0" applyNumberFormat="1" applyBorder="1"/>
    <xf numFmtId="3" fontId="0" fillId="0" borderId="34" xfId="0" applyNumberFormat="1" applyBorder="1"/>
    <xf numFmtId="3" fontId="39" fillId="0" borderId="25" xfId="0" applyNumberFormat="1" applyFont="1" applyBorder="1"/>
    <xf numFmtId="0" fontId="39" fillId="0" borderId="38" xfId="0" applyFont="1" applyBorder="1" applyAlignment="1">
      <alignment horizontal="left"/>
    </xf>
    <xf numFmtId="3" fontId="0" fillId="27" borderId="27" xfId="0" applyNumberFormat="1" applyFill="1" applyBorder="1"/>
    <xf numFmtId="3" fontId="0" fillId="27" borderId="28" xfId="0" applyNumberFormat="1" applyFill="1" applyBorder="1"/>
    <xf numFmtId="3" fontId="0" fillId="27" borderId="29" xfId="0" applyNumberFormat="1" applyFill="1" applyBorder="1"/>
    <xf numFmtId="3" fontId="39" fillId="27" borderId="28" xfId="0" applyNumberFormat="1" applyFont="1" applyFill="1" applyBorder="1"/>
    <xf numFmtId="3" fontId="39" fillId="27" borderId="36" xfId="0" applyNumberFormat="1" applyFont="1" applyFill="1" applyBorder="1"/>
    <xf numFmtId="3" fontId="41" fillId="0" borderId="0" xfId="0" applyNumberFormat="1" applyFont="1"/>
    <xf numFmtId="3" fontId="41" fillId="0" borderId="25" xfId="0" applyNumberFormat="1" applyFont="1" applyBorder="1"/>
    <xf numFmtId="3" fontId="39" fillId="0" borderId="35" xfId="0" applyNumberFormat="1" applyFont="1" applyBorder="1"/>
    <xf numFmtId="9" fontId="0" fillId="0" borderId="30" xfId="67" applyFont="1" applyBorder="1" applyAlignment="1">
      <alignment horizontal="right"/>
    </xf>
    <xf numFmtId="9" fontId="0" fillId="0" borderId="0" xfId="67" applyFont="1" applyBorder="1" applyAlignment="1">
      <alignment horizontal="right"/>
    </xf>
    <xf numFmtId="9" fontId="0" fillId="0" borderId="31" xfId="67" applyFont="1" applyBorder="1" applyAlignment="1">
      <alignment horizontal="right"/>
    </xf>
    <xf numFmtId="9" fontId="39" fillId="0" borderId="37" xfId="67" applyFont="1" applyBorder="1" applyAlignment="1">
      <alignment horizontal="right"/>
    </xf>
    <xf numFmtId="9" fontId="0" fillId="0" borderId="33" xfId="67" applyFont="1" applyBorder="1" applyAlignment="1">
      <alignment horizontal="right"/>
    </xf>
    <xf numFmtId="9" fontId="0" fillId="0" borderId="25" xfId="67" applyFont="1" applyBorder="1" applyAlignment="1">
      <alignment horizontal="right"/>
    </xf>
    <xf numFmtId="9" fontId="0" fillId="0" borderId="34" xfId="67" applyFont="1" applyBorder="1" applyAlignment="1">
      <alignment horizontal="right"/>
    </xf>
    <xf numFmtId="9" fontId="39" fillId="0" borderId="35" xfId="67" applyFont="1" applyBorder="1" applyAlignment="1">
      <alignment horizontal="right"/>
    </xf>
    <xf numFmtId="0" fontId="0" fillId="0" borderId="0" xfId="0" applyAlignment="1">
      <alignment horizontal="left"/>
    </xf>
    <xf numFmtId="0" fontId="39" fillId="28" borderId="27" xfId="0" applyFont="1" applyFill="1" applyBorder="1"/>
    <xf numFmtId="0" fontId="0" fillId="28" borderId="28" xfId="0" applyFill="1" applyBorder="1"/>
    <xf numFmtId="0" fontId="0" fillId="28" borderId="29" xfId="0" applyFill="1" applyBorder="1"/>
    <xf numFmtId="0" fontId="0" fillId="28" borderId="38" xfId="0" applyFill="1" applyBorder="1" applyAlignment="1">
      <alignment horizontal="left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39" fillId="28" borderId="39" xfId="0" applyFont="1" applyFill="1" applyBorder="1" applyAlignment="1">
      <alignment horizontal="center"/>
    </xf>
    <xf numFmtId="0" fontId="0" fillId="28" borderId="39" xfId="0" applyFill="1" applyBorder="1"/>
    <xf numFmtId="0" fontId="0" fillId="28" borderId="40" xfId="0" applyFill="1" applyBorder="1"/>
    <xf numFmtId="0" fontId="39" fillId="28" borderId="32" xfId="0" applyFont="1" applyFill="1" applyBorder="1" applyAlignment="1">
      <alignment horizontal="center"/>
    </xf>
    <xf numFmtId="0" fontId="0" fillId="28" borderId="33" xfId="0" applyFill="1" applyBorder="1" applyAlignment="1">
      <alignment horizontal="left"/>
    </xf>
    <xf numFmtId="0" fontId="0" fillId="28" borderId="3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3" fontId="0" fillId="27" borderId="30" xfId="0" applyNumberFormat="1" applyFill="1" applyBorder="1"/>
    <xf numFmtId="3" fontId="0" fillId="27" borderId="0" xfId="0" applyNumberFormat="1" applyFill="1"/>
    <xf numFmtId="3" fontId="0" fillId="27" borderId="31" xfId="0" applyNumberFormat="1" applyFill="1" applyBorder="1"/>
    <xf numFmtId="3" fontId="39" fillId="27" borderId="0" xfId="0" applyNumberFormat="1" applyFont="1" applyFill="1"/>
    <xf numFmtId="3" fontId="39" fillId="27" borderId="32" xfId="0" applyNumberFormat="1" applyFont="1" applyFill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9" fillId="0" borderId="39" xfId="0" applyNumberFormat="1" applyFont="1" applyBorder="1"/>
    <xf numFmtId="3" fontId="39" fillId="0" borderId="32" xfId="0" applyNumberFormat="1" applyFont="1" applyBorder="1"/>
    <xf numFmtId="167" fontId="0" fillId="0" borderId="30" xfId="67" applyNumberFormat="1" applyFont="1" applyBorder="1" applyAlignment="1">
      <alignment horizontal="right"/>
    </xf>
    <xf numFmtId="167" fontId="0" fillId="0" borderId="0" xfId="67" applyNumberFormat="1" applyFont="1" applyBorder="1" applyAlignment="1">
      <alignment horizontal="right"/>
    </xf>
    <xf numFmtId="167" fontId="0" fillId="0" borderId="31" xfId="67" applyNumberFormat="1" applyFont="1" applyBorder="1" applyAlignment="1">
      <alignment horizontal="right"/>
    </xf>
    <xf numFmtId="167" fontId="39" fillId="0" borderId="37" xfId="67" applyNumberFormat="1" applyFont="1" applyBorder="1" applyAlignment="1">
      <alignment horizontal="right"/>
    </xf>
    <xf numFmtId="167" fontId="0" fillId="0" borderId="33" xfId="67" applyNumberFormat="1" applyFont="1" applyBorder="1" applyAlignment="1">
      <alignment horizontal="right"/>
    </xf>
    <xf numFmtId="167" fontId="0" fillId="0" borderId="25" xfId="67" applyNumberFormat="1" applyFont="1" applyBorder="1" applyAlignment="1">
      <alignment horizontal="right"/>
    </xf>
    <xf numFmtId="167" fontId="0" fillId="0" borderId="34" xfId="67" applyNumberFormat="1" applyFont="1" applyBorder="1" applyAlignment="1">
      <alignment horizontal="right"/>
    </xf>
    <xf numFmtId="167" fontId="39" fillId="0" borderId="35" xfId="67" applyNumberFormat="1" applyFont="1" applyBorder="1" applyAlignment="1">
      <alignment horizontal="right"/>
    </xf>
    <xf numFmtId="0" fontId="39" fillId="29" borderId="27" xfId="0" applyFont="1" applyFill="1" applyBorder="1"/>
    <xf numFmtId="0" fontId="0" fillId="29" borderId="28" xfId="0" applyFill="1" applyBorder="1"/>
    <xf numFmtId="0" fontId="0" fillId="29" borderId="29" xfId="0" applyFill="1" applyBorder="1"/>
    <xf numFmtId="0" fontId="0" fillId="29" borderId="38" xfId="0" applyFill="1" applyBorder="1" applyAlignment="1">
      <alignment horizontal="left"/>
    </xf>
    <xf numFmtId="0" fontId="0" fillId="29" borderId="38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39" fillId="29" borderId="39" xfId="0" applyFont="1" applyFill="1" applyBorder="1" applyAlignment="1">
      <alignment horizontal="center"/>
    </xf>
    <xf numFmtId="0" fontId="0" fillId="29" borderId="39" xfId="0" applyFill="1" applyBorder="1"/>
    <xf numFmtId="0" fontId="0" fillId="29" borderId="40" xfId="0" applyFill="1" applyBorder="1"/>
    <xf numFmtId="0" fontId="39" fillId="29" borderId="32" xfId="0" applyFont="1" applyFill="1" applyBorder="1" applyAlignment="1">
      <alignment horizontal="center"/>
    </xf>
    <xf numFmtId="0" fontId="0" fillId="29" borderId="33" xfId="0" applyFill="1" applyBorder="1" applyAlignment="1">
      <alignment horizontal="left"/>
    </xf>
    <xf numFmtId="0" fontId="0" fillId="29" borderId="33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39" fillId="29" borderId="25" xfId="0" applyFont="1" applyFill="1" applyBorder="1" applyAlignment="1">
      <alignment horizontal="center"/>
    </xf>
    <xf numFmtId="0" fontId="39" fillId="29" borderId="35" xfId="0" applyFont="1" applyFill="1" applyBorder="1" applyAlignment="1">
      <alignment horizontal="center"/>
    </xf>
    <xf numFmtId="0" fontId="39" fillId="30" borderId="27" xfId="0" applyFont="1" applyFill="1" applyBorder="1"/>
    <xf numFmtId="0" fontId="0" fillId="30" borderId="28" xfId="0" applyFill="1" applyBorder="1"/>
    <xf numFmtId="0" fontId="0" fillId="30" borderId="29" xfId="0" applyFill="1" applyBorder="1"/>
    <xf numFmtId="0" fontId="0" fillId="30" borderId="30" xfId="0" applyFill="1" applyBorder="1" applyAlignment="1">
      <alignment horizontal="left"/>
    </xf>
    <xf numFmtId="0" fontId="0" fillId="30" borderId="3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31" xfId="0" applyFill="1" applyBorder="1" applyAlignment="1">
      <alignment horizontal="center"/>
    </xf>
    <xf numFmtId="0" fontId="39" fillId="30" borderId="0" xfId="0" applyFont="1" applyFill="1" applyAlignment="1">
      <alignment horizontal="center"/>
    </xf>
    <xf numFmtId="0" fontId="0" fillId="30" borderId="0" xfId="0" applyFill="1"/>
    <xf numFmtId="0" fontId="0" fillId="30" borderId="31" xfId="0" applyFill="1" applyBorder="1"/>
    <xf numFmtId="0" fontId="39" fillId="30" borderId="32" xfId="0" applyFont="1" applyFill="1" applyBorder="1" applyAlignment="1">
      <alignment horizontal="center"/>
    </xf>
    <xf numFmtId="0" fontId="0" fillId="30" borderId="33" xfId="0" applyFill="1" applyBorder="1" applyAlignment="1">
      <alignment horizontal="left"/>
    </xf>
    <xf numFmtId="0" fontId="0" fillId="30" borderId="33" xfId="0" applyFill="1" applyBorder="1" applyAlignment="1">
      <alignment horizontal="center"/>
    </xf>
    <xf numFmtId="0" fontId="0" fillId="30" borderId="25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39" fillId="30" borderId="25" xfId="0" applyFont="1" applyFill="1" applyBorder="1" applyAlignment="1">
      <alignment horizontal="center"/>
    </xf>
    <xf numFmtId="0" fontId="39" fillId="30" borderId="35" xfId="0" applyFont="1" applyFill="1" applyBorder="1" applyAlignment="1">
      <alignment horizontal="center"/>
    </xf>
    <xf numFmtId="168" fontId="0" fillId="0" borderId="0" xfId="0" applyNumberFormat="1"/>
    <xf numFmtId="0" fontId="37" fillId="25" borderId="0" xfId="0" applyFont="1" applyFill="1" applyAlignment="1">
      <alignment horizontal="center"/>
    </xf>
    <xf numFmtId="1" fontId="28" fillId="0" borderId="11" xfId="0" applyNumberFormat="1" applyFont="1" applyFill="1" applyBorder="1" applyAlignment="1">
      <alignment horizontal="center"/>
    </xf>
  </cellXfs>
  <cellStyles count="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19" xr:uid="{00000000-0005-0000-0000-000019000000}"/>
    <cellStyle name="Calculation" xfId="58" builtinId="22" customBuiltin="1"/>
    <cellStyle name="Check Cell" xfId="28" xr:uid="{00000000-0005-0000-0000-00001C000000}"/>
    <cellStyle name="Explanatory Text" xfId="26" xr:uid="{00000000-0005-0000-0000-00001D000000}"/>
    <cellStyle name="Good" xfId="59" builtinId="26" customBuiltin="1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matning_ÅR" xfId="27" xr:uid="{00000000-0005-0000-0000-000024000000}"/>
    <cellStyle name="Input" xfId="60" builtinId="20" customBuiltin="1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Note" xfId="64" builtinId="10" customBuiltin="1"/>
    <cellStyle name="Output" xfId="36" xr:uid="{00000000-0005-0000-0000-000037000000}"/>
    <cellStyle name="Percent" xfId="67" builtinId="5"/>
    <cellStyle name="Percent 2" xfId="44" xr:uid="{00000000-0005-0000-0000-000038000000}"/>
    <cellStyle name="Percent 2 2" xfId="54" xr:uid="{00000000-0005-0000-0000-000039000000}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Text" xfId="52" xr:uid="{00000000-0005-0000-0000-00003F000000}"/>
    <cellStyle name="Title" xfId="65" builtinId="15" customBuiltin="1"/>
    <cellStyle name="Total" xfId="66" builtinId="25" customBuiltin="1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FFFFCC"/>
      <color rgb="FFAEAFAE"/>
      <color rgb="FFFFFFFF"/>
      <color rgb="FFAEAFAF"/>
      <color rgb="FF91D5B3"/>
      <color rgb="FFECECEC"/>
      <color rgb="FFECFF00"/>
      <color rgb="FF74B4CD"/>
      <color rgb="FFD34E5D"/>
      <color rgb="FF643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03D9-7CE7-48B0-ABBC-AE7A86392279}">
  <dimension ref="A2:F56"/>
  <sheetViews>
    <sheetView tabSelected="1" topLeftCell="A10" zoomScale="90" zoomScaleNormal="90" workbookViewId="0">
      <selection activeCell="K48" sqref="K48"/>
    </sheetView>
  </sheetViews>
  <sheetFormatPr defaultRowHeight="12.75" x14ac:dyDescent="0.2"/>
  <cols>
    <col min="1" max="1" width="49.7109375" customWidth="1"/>
  </cols>
  <sheetData>
    <row r="2" spans="1:6" x14ac:dyDescent="0.2">
      <c r="A2" s="78" t="s">
        <v>63</v>
      </c>
    </row>
    <row r="3" spans="1:6" x14ac:dyDescent="0.2">
      <c r="A3" s="1" t="s">
        <v>41</v>
      </c>
    </row>
    <row r="4" spans="1:6" x14ac:dyDescent="0.2">
      <c r="A4" s="79" t="s">
        <v>6</v>
      </c>
      <c r="B4" s="75"/>
      <c r="C4" s="191">
        <v>2022</v>
      </c>
      <c r="D4" s="191"/>
      <c r="E4" s="191"/>
      <c r="F4" s="191"/>
    </row>
    <row r="5" spans="1:6" x14ac:dyDescent="0.2">
      <c r="A5" s="79" t="s">
        <v>5</v>
      </c>
      <c r="B5" s="77" t="s">
        <v>0</v>
      </c>
      <c r="C5" s="76" t="s">
        <v>37</v>
      </c>
      <c r="D5" s="76" t="s">
        <v>38</v>
      </c>
      <c r="E5" s="76" t="s">
        <v>39</v>
      </c>
      <c r="F5" s="76" t="s">
        <v>40</v>
      </c>
    </row>
    <row r="6" spans="1:6" x14ac:dyDescent="0.2">
      <c r="A6" s="8" t="s">
        <v>7</v>
      </c>
      <c r="B6" s="13"/>
      <c r="C6" s="13"/>
      <c r="D6" s="13">
        <v>30718</v>
      </c>
      <c r="E6" s="13">
        <v>32136</v>
      </c>
      <c r="F6" s="13">
        <v>30231</v>
      </c>
    </row>
    <row r="7" spans="1:6" x14ac:dyDescent="0.2">
      <c r="A7" s="59" t="s">
        <v>8</v>
      </c>
      <c r="B7" s="68"/>
      <c r="C7" s="68"/>
      <c r="D7" s="68">
        <v>-8604</v>
      </c>
      <c r="E7" s="68">
        <v>-9689</v>
      </c>
      <c r="F7" s="68">
        <v>-9504</v>
      </c>
    </row>
    <row r="8" spans="1:6" x14ac:dyDescent="0.2">
      <c r="A8" s="80" t="s">
        <v>6</v>
      </c>
      <c r="B8" s="10"/>
      <c r="C8" s="10"/>
      <c r="D8" s="10">
        <f>SUM(D6:D7)</f>
        <v>22114</v>
      </c>
      <c r="E8" s="10">
        <f>SUM(E6:E7)</f>
        <v>22447</v>
      </c>
      <c r="F8" s="10">
        <f>SUM(F6:F7)</f>
        <v>20727</v>
      </c>
    </row>
    <row r="9" spans="1:6" x14ac:dyDescent="0.2">
      <c r="A9" s="69" t="s">
        <v>9</v>
      </c>
      <c r="B9" s="13"/>
      <c r="C9" s="13"/>
      <c r="D9" s="13"/>
      <c r="E9" s="13"/>
      <c r="F9" s="13"/>
    </row>
    <row r="10" spans="1:6" x14ac:dyDescent="0.2">
      <c r="A10" s="8" t="s">
        <v>6</v>
      </c>
      <c r="B10" s="13"/>
      <c r="C10" s="13"/>
      <c r="D10" s="13">
        <f>D8</f>
        <v>22114</v>
      </c>
      <c r="E10" s="13">
        <f>E8</f>
        <v>22447</v>
      </c>
      <c r="F10" s="13">
        <f>F8</f>
        <v>20727</v>
      </c>
    </row>
    <row r="11" spans="1:6" x14ac:dyDescent="0.2">
      <c r="A11" s="59" t="s">
        <v>10</v>
      </c>
      <c r="B11" s="66"/>
      <c r="C11" s="66"/>
      <c r="D11" s="66" t="s">
        <v>2</v>
      </c>
      <c r="E11" s="66" t="s">
        <v>2</v>
      </c>
      <c r="F11" s="66" t="s">
        <v>2</v>
      </c>
    </row>
    <row r="12" spans="1:6" x14ac:dyDescent="0.2">
      <c r="A12" s="69" t="s">
        <v>9</v>
      </c>
      <c r="B12" s="10"/>
      <c r="C12" s="10"/>
      <c r="D12" s="10">
        <f>SUM(D10:D11)</f>
        <v>22114</v>
      </c>
      <c r="E12" s="10">
        <f>SUM(E10:E11)</f>
        <v>22447</v>
      </c>
      <c r="F12" s="10">
        <f>SUM(F10:F11)</f>
        <v>20727</v>
      </c>
    </row>
    <row r="13" spans="1:6" x14ac:dyDescent="0.2">
      <c r="A13" s="69" t="s">
        <v>11</v>
      </c>
      <c r="B13" s="13"/>
      <c r="C13" s="13"/>
      <c r="D13" s="13"/>
      <c r="E13" s="13"/>
      <c r="F13" s="13"/>
    </row>
    <row r="14" spans="1:6" x14ac:dyDescent="0.2">
      <c r="A14" s="8" t="s">
        <v>7</v>
      </c>
      <c r="B14" s="13"/>
      <c r="C14" s="13"/>
      <c r="D14" s="13">
        <v>30718</v>
      </c>
      <c r="E14" s="13">
        <v>32136</v>
      </c>
      <c r="F14" s="13">
        <v>30231</v>
      </c>
    </row>
    <row r="15" spans="1:6" x14ac:dyDescent="0.2">
      <c r="A15" s="59" t="s">
        <v>12</v>
      </c>
      <c r="B15" s="68"/>
      <c r="C15" s="68"/>
      <c r="D15" s="68">
        <v>848</v>
      </c>
      <c r="E15" s="68">
        <v>982</v>
      </c>
      <c r="F15" s="66">
        <v>709</v>
      </c>
    </row>
    <row r="16" spans="1:6" x14ac:dyDescent="0.2">
      <c r="A16" s="69" t="s">
        <v>11</v>
      </c>
      <c r="B16" s="13"/>
      <c r="C16" s="13"/>
      <c r="D16" s="13">
        <f>D14+D15</f>
        <v>31566</v>
      </c>
      <c r="E16" s="13">
        <f>E14+E15</f>
        <v>33118</v>
      </c>
      <c r="F16" s="13">
        <f>SUM(F14:F15)</f>
        <v>30940</v>
      </c>
    </row>
    <row r="17" spans="1:6" x14ac:dyDescent="0.2">
      <c r="A17" s="14" t="s">
        <v>13</v>
      </c>
      <c r="B17" s="13"/>
      <c r="C17" s="13"/>
      <c r="D17" s="12"/>
      <c r="E17" s="12"/>
      <c r="F17" s="12"/>
    </row>
    <row r="18" spans="1:6" x14ac:dyDescent="0.2">
      <c r="A18" s="11" t="s">
        <v>11</v>
      </c>
      <c r="B18" s="13"/>
      <c r="C18" s="13"/>
      <c r="D18" s="13">
        <f>D16</f>
        <v>31566</v>
      </c>
      <c r="E18" s="13">
        <f>E16</f>
        <v>33118</v>
      </c>
      <c r="F18" s="13">
        <f>SUM(F16:F17)</f>
        <v>30940</v>
      </c>
    </row>
    <row r="19" spans="1:6" x14ac:dyDescent="0.2">
      <c r="A19" s="65" t="s">
        <v>10</v>
      </c>
      <c r="B19" s="66"/>
      <c r="C19" s="66"/>
      <c r="D19" s="66" t="s">
        <v>2</v>
      </c>
      <c r="E19" s="66" t="s">
        <v>2</v>
      </c>
      <c r="F19" s="66" t="s">
        <v>2</v>
      </c>
    </row>
    <row r="20" spans="1:6" x14ac:dyDescent="0.2">
      <c r="A20" s="11" t="s">
        <v>13</v>
      </c>
      <c r="B20" s="13"/>
      <c r="C20" s="13"/>
      <c r="D20" s="13">
        <f>SUM(D18:D19)</f>
        <v>31566</v>
      </c>
      <c r="E20" s="13">
        <f>SUM(E18:E19)</f>
        <v>33118</v>
      </c>
      <c r="F20" s="13">
        <f>SUM(F18:F19)</f>
        <v>30940</v>
      </c>
    </row>
    <row r="21" spans="1:6" x14ac:dyDescent="0.2">
      <c r="A21" s="58"/>
      <c r="B21" s="58"/>
      <c r="C21" s="58"/>
      <c r="D21" s="58"/>
      <c r="E21" s="58"/>
      <c r="F21" s="58"/>
    </row>
    <row r="22" spans="1:6" x14ac:dyDescent="0.2">
      <c r="A22" s="1" t="s">
        <v>42</v>
      </c>
      <c r="B22" s="1"/>
      <c r="C22" s="1"/>
      <c r="D22" s="1"/>
      <c r="E22" s="1"/>
      <c r="F22" s="1"/>
    </row>
    <row r="23" spans="1:6" x14ac:dyDescent="0.2">
      <c r="A23" s="79" t="s">
        <v>14</v>
      </c>
      <c r="B23" s="75"/>
      <c r="C23" s="191">
        <v>2022</v>
      </c>
      <c r="D23" s="191"/>
      <c r="E23" s="191"/>
      <c r="F23" s="191"/>
    </row>
    <row r="24" spans="1:6" x14ac:dyDescent="0.2">
      <c r="A24" s="79" t="s">
        <v>5</v>
      </c>
      <c r="B24" s="77" t="s">
        <v>0</v>
      </c>
      <c r="C24" s="76" t="s">
        <v>37</v>
      </c>
      <c r="D24" s="76" t="s">
        <v>38</v>
      </c>
      <c r="E24" s="76" t="s">
        <v>39</v>
      </c>
      <c r="F24" s="76" t="s">
        <v>40</v>
      </c>
    </row>
    <row r="25" spans="1:6" x14ac:dyDescent="0.2">
      <c r="A25" s="14" t="s">
        <v>1</v>
      </c>
      <c r="B25" s="60"/>
      <c r="C25" s="60"/>
      <c r="D25" s="60">
        <v>813611</v>
      </c>
      <c r="E25" s="60">
        <v>771902</v>
      </c>
      <c r="F25" s="60">
        <v>759699</v>
      </c>
    </row>
    <row r="26" spans="1:6" x14ac:dyDescent="0.2">
      <c r="A26" s="65" t="s">
        <v>15</v>
      </c>
      <c r="B26" s="68"/>
      <c r="C26" s="68"/>
      <c r="D26" s="68">
        <v>1255717</v>
      </c>
      <c r="E26" s="68">
        <v>1250703</v>
      </c>
      <c r="F26" s="68">
        <v>1234835</v>
      </c>
    </row>
    <row r="27" spans="1:6" x14ac:dyDescent="0.2">
      <c r="A27" s="9" t="s">
        <v>16</v>
      </c>
      <c r="B27" s="74"/>
      <c r="C27" s="74"/>
      <c r="D27" s="74">
        <f>D25/D26</f>
        <v>0.64792544817024855</v>
      </c>
      <c r="E27" s="74">
        <f>E25/E26</f>
        <v>0.61717450106060356</v>
      </c>
      <c r="F27" s="74">
        <f>F25/F26</f>
        <v>0.61522308648523893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79" t="s">
        <v>3</v>
      </c>
      <c r="B29" s="75"/>
      <c r="C29" s="191">
        <v>2022</v>
      </c>
      <c r="D29" s="191"/>
      <c r="E29" s="191"/>
      <c r="F29" s="191"/>
    </row>
    <row r="30" spans="1:6" x14ac:dyDescent="0.2">
      <c r="A30" s="79" t="s">
        <v>5</v>
      </c>
      <c r="B30" s="77" t="s">
        <v>0</v>
      </c>
      <c r="C30" s="76" t="s">
        <v>37</v>
      </c>
      <c r="D30" s="76" t="s">
        <v>38</v>
      </c>
      <c r="E30" s="76" t="s">
        <v>43</v>
      </c>
      <c r="F30" s="76" t="s">
        <v>40</v>
      </c>
    </row>
    <row r="31" spans="1:6" x14ac:dyDescent="0.2">
      <c r="A31" s="8" t="s">
        <v>17</v>
      </c>
      <c r="B31" s="60"/>
      <c r="C31" s="60"/>
      <c r="D31" s="61" t="s">
        <v>2</v>
      </c>
      <c r="E31" s="60">
        <v>149905</v>
      </c>
      <c r="F31" s="60">
        <v>159392</v>
      </c>
    </row>
    <row r="32" spans="1:6" x14ac:dyDescent="0.2">
      <c r="A32" s="8" t="s">
        <v>18</v>
      </c>
      <c r="B32" s="61"/>
      <c r="C32" s="61"/>
      <c r="D32" s="60">
        <v>115000</v>
      </c>
      <c r="E32" s="61" t="s">
        <v>2</v>
      </c>
      <c r="F32" s="61" t="s">
        <v>2</v>
      </c>
    </row>
    <row r="33" spans="1:6" x14ac:dyDescent="0.2">
      <c r="A33" s="8" t="s">
        <v>19</v>
      </c>
      <c r="B33" s="60"/>
      <c r="C33" s="60"/>
      <c r="D33" s="60">
        <v>101925</v>
      </c>
      <c r="E33" s="60">
        <v>96541</v>
      </c>
      <c r="F33" s="60">
        <v>100109</v>
      </c>
    </row>
    <row r="34" spans="1:6" x14ac:dyDescent="0.2">
      <c r="A34" s="8" t="s">
        <v>20</v>
      </c>
      <c r="B34" s="61"/>
      <c r="C34" s="61"/>
      <c r="D34" s="61" t="s">
        <v>2</v>
      </c>
      <c r="E34" s="61" t="s">
        <v>2</v>
      </c>
      <c r="F34" s="61" t="s">
        <v>2</v>
      </c>
    </row>
    <row r="35" spans="1:6" x14ac:dyDescent="0.2">
      <c r="A35" s="59" t="s">
        <v>21</v>
      </c>
      <c r="B35" s="72"/>
      <c r="C35" s="70"/>
      <c r="D35" s="71">
        <v>-140553</v>
      </c>
      <c r="E35" s="71">
        <v>-132004</v>
      </c>
      <c r="F35" s="71">
        <v>-127184</v>
      </c>
    </row>
    <row r="36" spans="1:6" x14ac:dyDescent="0.2">
      <c r="A36" s="11" t="s">
        <v>22</v>
      </c>
      <c r="B36" s="57"/>
      <c r="C36" s="10"/>
      <c r="D36" s="10">
        <f>SUM(D31:D35)</f>
        <v>76372</v>
      </c>
      <c r="E36" s="10">
        <f>SUM(E31:E35)</f>
        <v>114442</v>
      </c>
      <c r="F36" s="10">
        <f>SUM(F31:F35)</f>
        <v>132317</v>
      </c>
    </row>
    <row r="37" spans="1:6" x14ac:dyDescent="0.2">
      <c r="A37" s="14" t="s">
        <v>23</v>
      </c>
      <c r="B37" s="60"/>
      <c r="C37" s="12"/>
      <c r="D37" s="12"/>
      <c r="E37" s="64"/>
      <c r="F37" s="12"/>
    </row>
    <row r="38" spans="1:6" x14ac:dyDescent="0.2">
      <c r="A38" s="2" t="s">
        <v>22</v>
      </c>
      <c r="B38" s="60"/>
      <c r="C38" s="60"/>
      <c r="D38" s="60">
        <f>D36</f>
        <v>76372</v>
      </c>
      <c r="E38" s="60">
        <f>E36</f>
        <v>114442</v>
      </c>
      <c r="F38" s="60">
        <f>F36</f>
        <v>132317</v>
      </c>
    </row>
    <row r="39" spans="1:6" x14ac:dyDescent="0.2">
      <c r="A39" s="15" t="s">
        <v>24</v>
      </c>
      <c r="B39" s="60"/>
      <c r="C39" s="60"/>
      <c r="D39" s="60">
        <v>161698</v>
      </c>
      <c r="E39" s="60">
        <v>154856</v>
      </c>
      <c r="F39" s="60">
        <v>147005</v>
      </c>
    </row>
    <row r="40" spans="1:6" x14ac:dyDescent="0.2">
      <c r="A40" s="15" t="s">
        <v>44</v>
      </c>
      <c r="B40" s="73"/>
      <c r="C40" s="73"/>
      <c r="D40" s="73">
        <v>0.5</v>
      </c>
      <c r="E40" s="73">
        <v>0.7</v>
      </c>
      <c r="F40" s="73">
        <v>0.9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79" t="s">
        <v>25</v>
      </c>
      <c r="B42" s="75"/>
      <c r="C42" s="191">
        <v>2022</v>
      </c>
      <c r="D42" s="191"/>
      <c r="E42" s="191"/>
      <c r="F42" s="191"/>
    </row>
    <row r="43" spans="1:6" x14ac:dyDescent="0.2">
      <c r="A43" s="79" t="s">
        <v>5</v>
      </c>
      <c r="B43" s="77" t="s">
        <v>0</v>
      </c>
      <c r="C43" s="76" t="s">
        <v>37</v>
      </c>
      <c r="D43" s="76" t="s">
        <v>38</v>
      </c>
      <c r="E43" s="76" t="s">
        <v>43</v>
      </c>
      <c r="F43" s="76" t="s">
        <v>40</v>
      </c>
    </row>
    <row r="44" spans="1:6" x14ac:dyDescent="0.2">
      <c r="A44" s="11" t="s">
        <v>6</v>
      </c>
      <c r="B44" s="1"/>
      <c r="C44" s="1"/>
      <c r="D44" s="1"/>
      <c r="E44" s="1"/>
      <c r="F44" s="1"/>
    </row>
    <row r="45" spans="1:6" x14ac:dyDescent="0.2">
      <c r="A45" s="65" t="s">
        <v>26</v>
      </c>
      <c r="B45" s="66"/>
      <c r="C45" s="66"/>
      <c r="D45" s="66" t="s">
        <v>2</v>
      </c>
      <c r="E45" s="66" t="s">
        <v>2</v>
      </c>
      <c r="F45" s="66" t="s">
        <v>2</v>
      </c>
    </row>
    <row r="46" spans="1:6" x14ac:dyDescent="0.2">
      <c r="A46" s="11" t="s">
        <v>27</v>
      </c>
      <c r="B46" s="81"/>
      <c r="C46" s="81"/>
      <c r="D46" s="81" t="s">
        <v>2</v>
      </c>
      <c r="E46" s="81" t="s">
        <v>2</v>
      </c>
      <c r="F46" s="81" t="s">
        <v>2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28</v>
      </c>
      <c r="B48" s="75"/>
      <c r="C48" s="191">
        <v>2022</v>
      </c>
      <c r="D48" s="191"/>
      <c r="E48" s="191"/>
      <c r="F48" s="191"/>
    </row>
    <row r="49" spans="1:6" x14ac:dyDescent="0.2">
      <c r="A49" s="7" t="s">
        <v>5</v>
      </c>
      <c r="B49" s="77" t="s">
        <v>0</v>
      </c>
      <c r="C49" s="76" t="s">
        <v>37</v>
      </c>
      <c r="D49" s="76" t="s">
        <v>38</v>
      </c>
      <c r="E49" s="76" t="s">
        <v>43</v>
      </c>
      <c r="F49" s="76" t="s">
        <v>40</v>
      </c>
    </row>
    <row r="50" spans="1:6" x14ac:dyDescent="0.2">
      <c r="A50" s="11" t="s">
        <v>29</v>
      </c>
      <c r="B50" s="60"/>
      <c r="C50" s="60"/>
      <c r="D50" s="60">
        <v>308371</v>
      </c>
      <c r="E50" s="60">
        <v>324891</v>
      </c>
      <c r="F50" s="60">
        <v>299107</v>
      </c>
    </row>
    <row r="51" spans="1:6" x14ac:dyDescent="0.2">
      <c r="A51" s="14" t="s">
        <v>30</v>
      </c>
      <c r="B51" s="60"/>
      <c r="C51" s="60"/>
      <c r="D51" s="61" t="s">
        <v>2</v>
      </c>
      <c r="E51" s="61" t="s">
        <v>2</v>
      </c>
      <c r="F51" s="61" t="s">
        <v>2</v>
      </c>
    </row>
    <row r="52" spans="1:6" x14ac:dyDescent="0.2">
      <c r="A52" s="15" t="s">
        <v>31</v>
      </c>
      <c r="B52" s="60"/>
      <c r="C52" s="60"/>
      <c r="D52" s="60">
        <v>-9354</v>
      </c>
      <c r="E52" s="60">
        <v>-6550</v>
      </c>
      <c r="F52" s="60">
        <v>-8923</v>
      </c>
    </row>
    <row r="53" spans="1:6" x14ac:dyDescent="0.2">
      <c r="A53" s="65" t="s">
        <v>32</v>
      </c>
      <c r="B53" s="82"/>
      <c r="C53" s="82"/>
      <c r="D53" s="82">
        <v>-18766</v>
      </c>
      <c r="E53" s="82">
        <v>-17676</v>
      </c>
      <c r="F53" s="82">
        <v>-14007</v>
      </c>
    </row>
    <row r="54" spans="1:6" x14ac:dyDescent="0.2">
      <c r="A54" s="2" t="s">
        <v>34</v>
      </c>
      <c r="B54" s="57"/>
      <c r="C54" s="57"/>
      <c r="D54" s="57">
        <f>SUM(D52:D53)</f>
        <v>-28120</v>
      </c>
      <c r="E54" s="57">
        <f>SUM(E52:E53)</f>
        <v>-24226</v>
      </c>
      <c r="F54" s="57">
        <f>SUM(F52:F53)</f>
        <v>-22930</v>
      </c>
    </row>
    <row r="55" spans="1:6" x14ac:dyDescent="0.2">
      <c r="A55" s="11" t="s">
        <v>35</v>
      </c>
      <c r="B55" s="57"/>
      <c r="C55" s="57"/>
      <c r="D55" s="57">
        <f>D50+D54</f>
        <v>280251</v>
      </c>
      <c r="E55" s="57">
        <f>E50+E54</f>
        <v>300665</v>
      </c>
      <c r="F55" s="57">
        <f>F50+F54</f>
        <v>276177</v>
      </c>
    </row>
    <row r="56" spans="1:6" x14ac:dyDescent="0.2">
      <c r="A56" s="11" t="s">
        <v>36</v>
      </c>
      <c r="B56" s="58"/>
      <c r="C56" s="58"/>
      <c r="D56" s="58">
        <v>11.8</v>
      </c>
      <c r="E56" s="58">
        <v>17.399999999999999</v>
      </c>
      <c r="F56" s="58">
        <v>10.199999999999999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219F-6F18-4278-A9A9-00DBB0519C2A}">
  <dimension ref="A2:I56"/>
  <sheetViews>
    <sheetView topLeftCell="A12" zoomScale="90" zoomScaleNormal="90" workbookViewId="0">
      <selection activeCell="F55" sqref="F55"/>
    </sheetView>
  </sheetViews>
  <sheetFormatPr defaultRowHeight="12.75" x14ac:dyDescent="0.2"/>
  <cols>
    <col min="1" max="1" width="41.7109375" customWidth="1"/>
    <col min="3" max="3" width="11.140625" customWidth="1"/>
    <col min="4" max="4" width="11.5703125" customWidth="1"/>
    <col min="5" max="5" width="11.28515625" customWidth="1"/>
    <col min="6" max="6" width="12.140625" customWidth="1"/>
  </cols>
  <sheetData>
    <row r="2" spans="1:6" x14ac:dyDescent="0.2">
      <c r="A2" s="78" t="s">
        <v>63</v>
      </c>
    </row>
    <row r="3" spans="1:6" x14ac:dyDescent="0.2">
      <c r="A3" s="1" t="s">
        <v>41</v>
      </c>
    </row>
    <row r="4" spans="1:6" x14ac:dyDescent="0.2">
      <c r="A4" s="79" t="s">
        <v>6</v>
      </c>
      <c r="B4" s="75"/>
      <c r="C4" s="191">
        <v>2021</v>
      </c>
      <c r="D4" s="191"/>
      <c r="E4" s="191"/>
      <c r="F4" s="191"/>
    </row>
    <row r="5" spans="1:6" x14ac:dyDescent="0.2">
      <c r="A5" s="79" t="s">
        <v>5</v>
      </c>
      <c r="B5" s="77" t="s">
        <v>0</v>
      </c>
      <c r="C5" s="76" t="s">
        <v>37</v>
      </c>
      <c r="D5" s="76" t="s">
        <v>38</v>
      </c>
      <c r="E5" s="76" t="s">
        <v>39</v>
      </c>
      <c r="F5" s="76" t="s">
        <v>40</v>
      </c>
    </row>
    <row r="6" spans="1:6" x14ac:dyDescent="0.2">
      <c r="A6" s="8" t="s">
        <v>7</v>
      </c>
      <c r="B6" s="13">
        <v>102751</v>
      </c>
      <c r="C6" s="13">
        <v>31698</v>
      </c>
      <c r="D6" s="13">
        <v>24415</v>
      </c>
      <c r="E6" s="13">
        <v>24792</v>
      </c>
      <c r="F6" s="13">
        <v>21847</v>
      </c>
    </row>
    <row r="7" spans="1:6" x14ac:dyDescent="0.2">
      <c r="A7" s="59" t="s">
        <v>8</v>
      </c>
      <c r="B7" s="68">
        <v>35195</v>
      </c>
      <c r="C7" s="68">
        <v>9118</v>
      </c>
      <c r="D7" s="68">
        <v>8068</v>
      </c>
      <c r="E7" s="68">
        <v>9181</v>
      </c>
      <c r="F7" s="68">
        <v>8828</v>
      </c>
    </row>
    <row r="8" spans="1:6" x14ac:dyDescent="0.2">
      <c r="A8" s="80" t="s">
        <v>6</v>
      </c>
      <c r="B8" s="10">
        <f>SUM(B6:B7)</f>
        <v>137946</v>
      </c>
      <c r="C8" s="10">
        <f>C6+C7</f>
        <v>40816</v>
      </c>
      <c r="D8" s="10">
        <f>D6+D7</f>
        <v>32483</v>
      </c>
      <c r="E8" s="10">
        <f>SUM(E6:E7)</f>
        <v>33973</v>
      </c>
      <c r="F8" s="10">
        <f>SUM(F6:F7)</f>
        <v>30675</v>
      </c>
    </row>
    <row r="9" spans="1:6" x14ac:dyDescent="0.2">
      <c r="A9" s="69" t="s">
        <v>9</v>
      </c>
      <c r="B9" s="13"/>
      <c r="C9" s="13"/>
      <c r="D9" s="13"/>
      <c r="E9" s="13"/>
      <c r="F9" s="13"/>
    </row>
    <row r="10" spans="1:6" x14ac:dyDescent="0.2">
      <c r="A10" s="8" t="s">
        <v>6</v>
      </c>
      <c r="B10" s="13">
        <f>B8</f>
        <v>137946</v>
      </c>
      <c r="C10" s="13">
        <f>C8</f>
        <v>40816</v>
      </c>
      <c r="D10" s="13">
        <v>32483</v>
      </c>
      <c r="E10" s="13">
        <v>33973</v>
      </c>
      <c r="F10" s="13">
        <v>30675</v>
      </c>
    </row>
    <row r="11" spans="1:6" x14ac:dyDescent="0.2">
      <c r="A11" s="59" t="s">
        <v>10</v>
      </c>
      <c r="B11" s="66"/>
      <c r="C11" s="66" t="s">
        <v>2</v>
      </c>
      <c r="D11" s="66" t="s">
        <v>2</v>
      </c>
      <c r="E11" s="66" t="s">
        <v>2</v>
      </c>
      <c r="F11" s="66" t="s">
        <v>2</v>
      </c>
    </row>
    <row r="12" spans="1:6" x14ac:dyDescent="0.2">
      <c r="A12" s="69" t="s">
        <v>9</v>
      </c>
      <c r="B12" s="10">
        <f>SUM(B10:B11)</f>
        <v>137946</v>
      </c>
      <c r="C12" s="10">
        <f>SUM(C10:C11)</f>
        <v>40816</v>
      </c>
      <c r="D12" s="10">
        <f>SUM(D10:D11)</f>
        <v>32483</v>
      </c>
      <c r="E12" s="10">
        <f>SUM(E10:E11)</f>
        <v>33973</v>
      </c>
      <c r="F12" s="10">
        <f>SUM(F10:F11)</f>
        <v>30675</v>
      </c>
    </row>
    <row r="13" spans="1:6" x14ac:dyDescent="0.2">
      <c r="A13" s="69" t="s">
        <v>11</v>
      </c>
      <c r="B13" s="13"/>
      <c r="C13" s="13"/>
      <c r="D13" s="13"/>
      <c r="E13" s="13"/>
      <c r="F13" s="13"/>
    </row>
    <row r="14" spans="1:6" x14ac:dyDescent="0.2">
      <c r="A14" s="8" t="s">
        <v>7</v>
      </c>
      <c r="B14" s="13">
        <f>B6</f>
        <v>102751</v>
      </c>
      <c r="C14" s="13">
        <f>C6</f>
        <v>31698</v>
      </c>
      <c r="D14" s="13">
        <f>D6</f>
        <v>24415</v>
      </c>
      <c r="E14" s="13">
        <v>24792</v>
      </c>
      <c r="F14" s="13">
        <v>21847</v>
      </c>
    </row>
    <row r="15" spans="1:6" x14ac:dyDescent="0.2">
      <c r="A15" s="59" t="s">
        <v>12</v>
      </c>
      <c r="B15" s="68">
        <f>709*4</f>
        <v>2836</v>
      </c>
      <c r="C15" s="68">
        <v>709</v>
      </c>
      <c r="D15" s="68">
        <v>709</v>
      </c>
      <c r="E15" s="68">
        <v>709</v>
      </c>
      <c r="F15" s="66">
        <v>709</v>
      </c>
    </row>
    <row r="16" spans="1:6" x14ac:dyDescent="0.2">
      <c r="A16" s="69" t="s">
        <v>11</v>
      </c>
      <c r="B16" s="13">
        <f>SUM(B14:B15)</f>
        <v>105587</v>
      </c>
      <c r="C16" s="13">
        <f>SUM(C14:C15)</f>
        <v>32407</v>
      </c>
      <c r="D16" s="13">
        <f>SUM(D14:D15)</f>
        <v>25124</v>
      </c>
      <c r="E16" s="13">
        <f>SUM(E14:E15)</f>
        <v>25501</v>
      </c>
      <c r="F16" s="13">
        <f>SUM(F14:F15)</f>
        <v>22556</v>
      </c>
    </row>
    <row r="17" spans="1:6" x14ac:dyDescent="0.2">
      <c r="A17" s="14" t="s">
        <v>13</v>
      </c>
      <c r="B17" s="13"/>
      <c r="C17" s="13"/>
      <c r="D17" s="12"/>
      <c r="E17" s="12"/>
      <c r="F17" s="12"/>
    </row>
    <row r="18" spans="1:6" x14ac:dyDescent="0.2">
      <c r="A18" s="11" t="s">
        <v>11</v>
      </c>
      <c r="B18" s="13">
        <f>B16</f>
        <v>105587</v>
      </c>
      <c r="C18" s="13">
        <f>C16</f>
        <v>32407</v>
      </c>
      <c r="D18" s="13">
        <f>D16</f>
        <v>25124</v>
      </c>
      <c r="E18" s="13">
        <v>25501</v>
      </c>
      <c r="F18" s="13">
        <v>22556</v>
      </c>
    </row>
    <row r="19" spans="1:6" x14ac:dyDescent="0.2">
      <c r="A19" s="65" t="s">
        <v>10</v>
      </c>
      <c r="B19" s="66" t="s">
        <v>2</v>
      </c>
      <c r="C19" s="66" t="s">
        <v>2</v>
      </c>
      <c r="D19" s="66" t="s">
        <v>2</v>
      </c>
      <c r="E19" s="66" t="s">
        <v>2</v>
      </c>
      <c r="F19" s="66" t="s">
        <v>2</v>
      </c>
    </row>
    <row r="20" spans="1:6" x14ac:dyDescent="0.2">
      <c r="A20" s="11" t="s">
        <v>13</v>
      </c>
      <c r="B20" s="13">
        <f>SUM(B18:B19)</f>
        <v>105587</v>
      </c>
      <c r="C20" s="13">
        <f>SUM(C18:C19)</f>
        <v>32407</v>
      </c>
      <c r="D20" s="13">
        <f>SUM(D18:D19)</f>
        <v>25124</v>
      </c>
      <c r="E20" s="13">
        <f>SUM(E18:E19)</f>
        <v>25501</v>
      </c>
      <c r="F20" s="13">
        <f>SUM(F18:F19)</f>
        <v>22556</v>
      </c>
    </row>
    <row r="21" spans="1:6" x14ac:dyDescent="0.2">
      <c r="A21" s="58"/>
      <c r="B21" s="58"/>
      <c r="C21" s="58"/>
      <c r="D21" s="58"/>
      <c r="E21" s="58"/>
      <c r="F21" s="58"/>
    </row>
    <row r="22" spans="1:6" x14ac:dyDescent="0.2">
      <c r="A22" s="1" t="s">
        <v>42</v>
      </c>
      <c r="B22" s="1"/>
      <c r="C22" s="1"/>
      <c r="D22" s="1"/>
      <c r="E22" s="1"/>
      <c r="F22" s="1"/>
    </row>
    <row r="23" spans="1:6" x14ac:dyDescent="0.2">
      <c r="A23" s="79" t="s">
        <v>14</v>
      </c>
      <c r="B23" s="75"/>
      <c r="C23" s="191">
        <v>2021</v>
      </c>
      <c r="D23" s="191"/>
      <c r="E23" s="191"/>
      <c r="F23" s="191"/>
    </row>
    <row r="24" spans="1:6" x14ac:dyDescent="0.2">
      <c r="A24" s="79" t="s">
        <v>5</v>
      </c>
      <c r="B24" s="77" t="s">
        <v>0</v>
      </c>
      <c r="C24" s="76" t="s">
        <v>37</v>
      </c>
      <c r="D24" s="76" t="s">
        <v>38</v>
      </c>
      <c r="E24" s="76" t="s">
        <v>39</v>
      </c>
      <c r="F24" s="76" t="s">
        <v>40</v>
      </c>
    </row>
    <row r="25" spans="1:6" x14ac:dyDescent="0.2">
      <c r="A25" s="14" t="s">
        <v>1</v>
      </c>
      <c r="B25" s="60">
        <f>C25</f>
        <v>715533</v>
      </c>
      <c r="C25" s="60">
        <v>715533</v>
      </c>
      <c r="D25" s="60">
        <v>682253</v>
      </c>
      <c r="E25" s="60">
        <v>661699</v>
      </c>
      <c r="F25" s="60">
        <v>657735</v>
      </c>
    </row>
    <row r="26" spans="1:6" x14ac:dyDescent="0.2">
      <c r="A26" s="65" t="s">
        <v>15</v>
      </c>
      <c r="B26" s="68">
        <f>C26</f>
        <v>1185027</v>
      </c>
      <c r="C26" s="68">
        <v>1185027</v>
      </c>
      <c r="D26" s="68">
        <v>1143228</v>
      </c>
      <c r="E26" s="68">
        <v>1092230</v>
      </c>
      <c r="F26" s="68">
        <v>1104946</v>
      </c>
    </row>
    <row r="27" spans="1:6" x14ac:dyDescent="0.2">
      <c r="A27" s="9" t="s">
        <v>16</v>
      </c>
      <c r="B27" s="74">
        <f>B25/B26</f>
        <v>0.6038115587239784</v>
      </c>
      <c r="C27" s="74">
        <f>C25/C26</f>
        <v>0.6038115587239784</v>
      </c>
      <c r="D27" s="74">
        <f>D25/D26</f>
        <v>0.59677772062965573</v>
      </c>
      <c r="E27" s="74">
        <f>E25/E26</f>
        <v>0.60582386493687224</v>
      </c>
      <c r="F27" s="74">
        <f>F25/F26</f>
        <v>0.59526438396084513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79" t="s">
        <v>3</v>
      </c>
      <c r="B29" s="75"/>
      <c r="C29" s="191">
        <v>2021</v>
      </c>
      <c r="D29" s="191"/>
      <c r="E29" s="191"/>
      <c r="F29" s="191"/>
    </row>
    <row r="30" spans="1:6" x14ac:dyDescent="0.2">
      <c r="A30" s="79" t="s">
        <v>5</v>
      </c>
      <c r="B30" s="77" t="s">
        <v>0</v>
      </c>
      <c r="C30" s="76" t="s">
        <v>37</v>
      </c>
      <c r="D30" s="76" t="s">
        <v>38</v>
      </c>
      <c r="E30" s="76" t="s">
        <v>43</v>
      </c>
      <c r="F30" s="76" t="s">
        <v>40</v>
      </c>
    </row>
    <row r="31" spans="1:6" x14ac:dyDescent="0.2">
      <c r="A31" s="8" t="s">
        <v>17</v>
      </c>
      <c r="B31" s="60">
        <f>C31</f>
        <v>151694</v>
      </c>
      <c r="C31" s="60">
        <f>8364+143330</f>
        <v>151694</v>
      </c>
      <c r="D31" s="60">
        <v>14664</v>
      </c>
      <c r="E31" s="60">
        <v>14579</v>
      </c>
      <c r="F31" s="60">
        <v>24187</v>
      </c>
    </row>
    <row r="32" spans="1:6" x14ac:dyDescent="0.2">
      <c r="A32" s="8" t="s">
        <v>18</v>
      </c>
      <c r="B32" s="61" t="str">
        <f>C32</f>
        <v>-</v>
      </c>
      <c r="C32" s="61" t="s">
        <v>2</v>
      </c>
      <c r="D32" s="60">
        <v>146660</v>
      </c>
      <c r="E32" s="60">
        <v>146660</v>
      </c>
      <c r="F32" s="60">
        <v>146660</v>
      </c>
    </row>
    <row r="33" spans="1:9" x14ac:dyDescent="0.2">
      <c r="A33" s="8" t="s">
        <v>19</v>
      </c>
      <c r="B33" s="60">
        <f>C33</f>
        <v>103420</v>
      </c>
      <c r="C33" s="60">
        <v>103420</v>
      </c>
      <c r="D33" s="60">
        <v>106534</v>
      </c>
      <c r="E33" s="60">
        <v>81003</v>
      </c>
      <c r="F33" s="60">
        <v>85361</v>
      </c>
    </row>
    <row r="34" spans="1:9" x14ac:dyDescent="0.2">
      <c r="A34" s="8" t="s">
        <v>20</v>
      </c>
      <c r="B34" s="61" t="s">
        <v>2</v>
      </c>
      <c r="C34" s="61" t="s">
        <v>2</v>
      </c>
      <c r="D34" s="61" t="s">
        <v>2</v>
      </c>
      <c r="E34" s="61" t="s">
        <v>2</v>
      </c>
      <c r="F34" s="61" t="s">
        <v>2</v>
      </c>
    </row>
    <row r="35" spans="1:9" x14ac:dyDescent="0.2">
      <c r="A35" s="59" t="s">
        <v>21</v>
      </c>
      <c r="B35" s="72">
        <f>C35</f>
        <v>-131666</v>
      </c>
      <c r="C35" s="70">
        <v>-131666</v>
      </c>
      <c r="D35" s="71">
        <v>-112425</v>
      </c>
      <c r="E35" s="71">
        <v>-82863</v>
      </c>
      <c r="F35" s="71">
        <v>-80019</v>
      </c>
    </row>
    <row r="36" spans="1:9" x14ac:dyDescent="0.2">
      <c r="A36" s="11" t="s">
        <v>22</v>
      </c>
      <c r="B36" s="57">
        <f>SUM(B31:B35)</f>
        <v>123448</v>
      </c>
      <c r="C36" s="10">
        <f>SUM(C31:C35)</f>
        <v>123448</v>
      </c>
      <c r="D36" s="10">
        <f>SUM(D31:D35)</f>
        <v>155433</v>
      </c>
      <c r="E36" s="10">
        <f>SUM(E31:E35)</f>
        <v>159379</v>
      </c>
      <c r="F36" s="10">
        <f>SUM(F31:F35)</f>
        <v>176189</v>
      </c>
    </row>
    <row r="37" spans="1:9" x14ac:dyDescent="0.2">
      <c r="A37" s="14" t="s">
        <v>23</v>
      </c>
      <c r="B37" s="60"/>
      <c r="C37" s="12"/>
      <c r="D37" s="12"/>
      <c r="E37" s="64"/>
      <c r="F37" s="12"/>
    </row>
    <row r="38" spans="1:9" x14ac:dyDescent="0.2">
      <c r="A38" s="2" t="s">
        <v>22</v>
      </c>
      <c r="B38" s="60">
        <f>C38</f>
        <v>123448</v>
      </c>
      <c r="C38" s="60">
        <f>C36</f>
        <v>123448</v>
      </c>
      <c r="D38" s="60">
        <f>D36</f>
        <v>155433</v>
      </c>
      <c r="E38" s="60">
        <f>E36</f>
        <v>159379</v>
      </c>
      <c r="F38" s="60">
        <f>F36</f>
        <v>176189</v>
      </c>
    </row>
    <row r="39" spans="1:9" x14ac:dyDescent="0.2">
      <c r="A39" s="15" t="s">
        <v>24</v>
      </c>
      <c r="B39" s="60">
        <f>C39</f>
        <v>137927</v>
      </c>
      <c r="C39" s="60">
        <v>137927</v>
      </c>
      <c r="D39" s="60">
        <v>134230</v>
      </c>
      <c r="E39" s="60">
        <v>131812</v>
      </c>
      <c r="F39" s="60">
        <v>113343</v>
      </c>
    </row>
    <row r="40" spans="1:9" x14ac:dyDescent="0.2">
      <c r="A40" s="15" t="s">
        <v>44</v>
      </c>
      <c r="B40" s="73">
        <f>B38/B39</f>
        <v>0.8950241794572491</v>
      </c>
      <c r="C40" s="73">
        <v>0.9</v>
      </c>
      <c r="D40" s="73">
        <v>1.2</v>
      </c>
      <c r="E40" s="73">
        <v>1.2</v>
      </c>
      <c r="F40" s="73">
        <v>1.6</v>
      </c>
      <c r="I40" s="190"/>
    </row>
    <row r="41" spans="1:9" x14ac:dyDescent="0.2">
      <c r="A41" s="5"/>
      <c r="B41" s="1"/>
      <c r="C41" s="1"/>
      <c r="D41" s="1"/>
      <c r="E41" s="1"/>
      <c r="F41" s="1"/>
    </row>
    <row r="42" spans="1:9" x14ac:dyDescent="0.2">
      <c r="A42" s="79" t="s">
        <v>25</v>
      </c>
      <c r="B42" s="75"/>
      <c r="C42" s="191">
        <v>2021</v>
      </c>
      <c r="D42" s="191"/>
      <c r="E42" s="191"/>
      <c r="F42" s="191"/>
    </row>
    <row r="43" spans="1:9" x14ac:dyDescent="0.2">
      <c r="A43" s="79" t="s">
        <v>5</v>
      </c>
      <c r="B43" s="77" t="s">
        <v>0</v>
      </c>
      <c r="C43" s="76" t="s">
        <v>37</v>
      </c>
      <c r="D43" s="76" t="s">
        <v>38</v>
      </c>
      <c r="E43" s="76" t="s">
        <v>43</v>
      </c>
      <c r="F43" s="76" t="s">
        <v>40</v>
      </c>
    </row>
    <row r="44" spans="1:9" x14ac:dyDescent="0.2">
      <c r="A44" s="11" t="s">
        <v>6</v>
      </c>
      <c r="B44" s="1"/>
      <c r="C44" s="1"/>
      <c r="D44" s="1"/>
      <c r="E44" s="1"/>
      <c r="F44" s="1"/>
    </row>
    <row r="45" spans="1:9" x14ac:dyDescent="0.2">
      <c r="A45" s="65" t="s">
        <v>26</v>
      </c>
      <c r="B45" s="66" t="s">
        <v>2</v>
      </c>
      <c r="C45" s="66" t="s">
        <v>2</v>
      </c>
      <c r="D45" s="66" t="s">
        <v>2</v>
      </c>
      <c r="E45" s="66" t="s">
        <v>2</v>
      </c>
      <c r="F45" s="66" t="s">
        <v>2</v>
      </c>
    </row>
    <row r="46" spans="1:9" x14ac:dyDescent="0.2">
      <c r="A46" s="11" t="s">
        <v>27</v>
      </c>
      <c r="B46" s="81" t="s">
        <v>2</v>
      </c>
      <c r="C46" s="81" t="s">
        <v>2</v>
      </c>
      <c r="D46" s="81" t="s">
        <v>2</v>
      </c>
      <c r="E46" s="81" t="s">
        <v>2</v>
      </c>
      <c r="F46" s="81" t="s">
        <v>2</v>
      </c>
    </row>
    <row r="47" spans="1:9" x14ac:dyDescent="0.2">
      <c r="A47" s="2"/>
      <c r="B47" s="3"/>
      <c r="C47" s="3"/>
      <c r="D47" s="3"/>
      <c r="E47" s="3"/>
      <c r="F47" s="3"/>
    </row>
    <row r="48" spans="1:9" x14ac:dyDescent="0.2">
      <c r="A48" s="6" t="s">
        <v>28</v>
      </c>
      <c r="B48" s="75"/>
      <c r="C48" s="191">
        <v>2021</v>
      </c>
      <c r="D48" s="191"/>
      <c r="E48" s="191"/>
      <c r="F48" s="191"/>
    </row>
    <row r="49" spans="1:8" x14ac:dyDescent="0.2">
      <c r="A49" s="7" t="s">
        <v>5</v>
      </c>
      <c r="B49" s="77" t="s">
        <v>0</v>
      </c>
      <c r="C49" s="76" t="s">
        <v>37</v>
      </c>
      <c r="D49" s="76" t="s">
        <v>38</v>
      </c>
      <c r="E49" s="76" t="s">
        <v>43</v>
      </c>
      <c r="F49" s="76" t="s">
        <v>40</v>
      </c>
    </row>
    <row r="50" spans="1:8" x14ac:dyDescent="0.2">
      <c r="A50" s="11" t="s">
        <v>29</v>
      </c>
      <c r="B50" s="60">
        <v>1032515</v>
      </c>
      <c r="C50" s="60">
        <v>275319</v>
      </c>
      <c r="D50" s="60">
        <v>250428</v>
      </c>
      <c r="E50" s="60">
        <v>256438</v>
      </c>
      <c r="F50" s="60">
        <v>250430</v>
      </c>
    </row>
    <row r="51" spans="1:8" x14ac:dyDescent="0.2">
      <c r="A51" s="14" t="s">
        <v>30</v>
      </c>
      <c r="B51" s="60"/>
      <c r="C51" s="60"/>
      <c r="D51" s="60"/>
      <c r="E51" s="60"/>
      <c r="F51" s="60"/>
      <c r="G51" s="83"/>
      <c r="H51" s="83"/>
    </row>
    <row r="52" spans="1:8" x14ac:dyDescent="0.2">
      <c r="A52" s="15" t="s">
        <v>31</v>
      </c>
      <c r="B52" s="60">
        <v>3984</v>
      </c>
      <c r="C52" s="60">
        <v>-3469</v>
      </c>
      <c r="D52" s="60">
        <v>575</v>
      </c>
      <c r="E52" s="60">
        <v>653</v>
      </c>
      <c r="F52" s="60">
        <v>6225</v>
      </c>
      <c r="G52" s="83"/>
      <c r="H52" s="83"/>
    </row>
    <row r="53" spans="1:8" x14ac:dyDescent="0.2">
      <c r="A53" s="65" t="s">
        <v>32</v>
      </c>
      <c r="B53" s="82" t="s">
        <v>2</v>
      </c>
      <c r="C53" s="82" t="s">
        <v>2</v>
      </c>
      <c r="D53" s="82" t="s">
        <v>2</v>
      </c>
      <c r="E53" s="82" t="s">
        <v>2</v>
      </c>
      <c r="F53" s="82" t="s">
        <v>2</v>
      </c>
      <c r="G53" s="83"/>
      <c r="H53" s="83"/>
    </row>
    <row r="54" spans="1:8" x14ac:dyDescent="0.2">
      <c r="A54" s="2" t="s">
        <v>34</v>
      </c>
      <c r="B54" s="57">
        <f>SUM(B52:B53)</f>
        <v>3984</v>
      </c>
      <c r="C54" s="57">
        <f>SUM(C52:C53)</f>
        <v>-3469</v>
      </c>
      <c r="D54" s="57">
        <f>SUM(D52:D53)</f>
        <v>575</v>
      </c>
      <c r="E54" s="57">
        <f>SUM(E52:E53)</f>
        <v>653</v>
      </c>
      <c r="F54" s="57">
        <f>SUM(F52:F53)</f>
        <v>6225</v>
      </c>
      <c r="G54" s="83"/>
      <c r="H54" s="83"/>
    </row>
    <row r="55" spans="1:8" x14ac:dyDescent="0.2">
      <c r="A55" s="11" t="s">
        <v>35</v>
      </c>
      <c r="B55" s="57">
        <f>B50+B54</f>
        <v>1036499</v>
      </c>
      <c r="C55" s="57">
        <f>C50+C52</f>
        <v>271850</v>
      </c>
      <c r="D55" s="57">
        <f>D50+D52</f>
        <v>251003</v>
      </c>
      <c r="E55" s="57">
        <f>E50+E52</f>
        <v>257091</v>
      </c>
      <c r="F55" s="57">
        <f>F50+F54</f>
        <v>256655</v>
      </c>
      <c r="G55" s="83"/>
      <c r="H55" s="83"/>
    </row>
    <row r="56" spans="1:8" x14ac:dyDescent="0.2">
      <c r="A56" s="11" t="s">
        <v>36</v>
      </c>
      <c r="B56" s="58">
        <v>13.6</v>
      </c>
      <c r="C56" s="58">
        <v>8.5</v>
      </c>
      <c r="D56" s="58">
        <v>15.1</v>
      </c>
      <c r="E56" s="58">
        <v>26.3</v>
      </c>
      <c r="F56" s="58">
        <v>7.2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F4AB-E1CF-4B06-AD8F-C00601C238FA}">
  <dimension ref="A2:M213"/>
  <sheetViews>
    <sheetView topLeftCell="A15" zoomScaleNormal="100" workbookViewId="0">
      <selection activeCell="B56" sqref="B56"/>
    </sheetView>
  </sheetViews>
  <sheetFormatPr defaultRowHeight="12.75" x14ac:dyDescent="0.2"/>
  <cols>
    <col min="1" max="1" width="41.28515625" customWidth="1"/>
    <col min="2" max="2" width="11" customWidth="1"/>
    <col min="3" max="3" width="12.7109375" customWidth="1"/>
    <col min="4" max="4" width="13" customWidth="1"/>
    <col min="5" max="5" width="12.42578125" customWidth="1"/>
    <col min="6" max="6" width="11.7109375" customWidth="1"/>
  </cols>
  <sheetData>
    <row r="2" spans="1:13" x14ac:dyDescent="0.2">
      <c r="A2" s="78" t="s">
        <v>4</v>
      </c>
    </row>
    <row r="3" spans="1:13" x14ac:dyDescent="0.2">
      <c r="A3" s="1" t="s">
        <v>41</v>
      </c>
    </row>
    <row r="4" spans="1:13" x14ac:dyDescent="0.2">
      <c r="A4" s="79" t="s">
        <v>6</v>
      </c>
      <c r="B4" s="75"/>
      <c r="C4" s="191">
        <v>2020</v>
      </c>
      <c r="D4" s="191"/>
      <c r="E4" s="191"/>
      <c r="F4" s="191"/>
    </row>
    <row r="5" spans="1:13" x14ac:dyDescent="0.2">
      <c r="A5" s="79" t="s">
        <v>5</v>
      </c>
      <c r="B5" s="77" t="s">
        <v>0</v>
      </c>
      <c r="C5" s="76" t="s">
        <v>37</v>
      </c>
      <c r="D5" s="76" t="s">
        <v>38</v>
      </c>
      <c r="E5" s="76" t="s">
        <v>39</v>
      </c>
      <c r="F5" s="76" t="s">
        <v>40</v>
      </c>
    </row>
    <row r="6" spans="1:13" x14ac:dyDescent="0.2">
      <c r="A6" s="8" t="s">
        <v>7</v>
      </c>
      <c r="B6" s="13">
        <v>73816</v>
      </c>
      <c r="C6" s="13">
        <v>27795</v>
      </c>
      <c r="D6" s="13">
        <v>22905</v>
      </c>
      <c r="E6" s="13">
        <v>8293</v>
      </c>
      <c r="F6" s="13">
        <v>14822</v>
      </c>
    </row>
    <row r="7" spans="1:13" x14ac:dyDescent="0.2">
      <c r="A7" s="59" t="s">
        <v>8</v>
      </c>
      <c r="B7" s="68">
        <v>31401</v>
      </c>
      <c r="C7" s="68">
        <v>9305</v>
      </c>
      <c r="D7" s="68">
        <v>7156</v>
      </c>
      <c r="E7" s="68">
        <v>7212</v>
      </c>
      <c r="F7" s="68">
        <v>7728</v>
      </c>
    </row>
    <row r="8" spans="1:13" x14ac:dyDescent="0.2">
      <c r="A8" s="80" t="s">
        <v>6</v>
      </c>
      <c r="B8" s="10">
        <f>SUM(B6:B7)</f>
        <v>105217</v>
      </c>
      <c r="C8" s="10">
        <f>SUM(C6:C7)</f>
        <v>37100</v>
      </c>
      <c r="D8" s="10">
        <f>SUM(D6:D7)</f>
        <v>30061</v>
      </c>
      <c r="E8" s="10">
        <f>SUM(E6:E7)</f>
        <v>15505</v>
      </c>
      <c r="F8" s="10">
        <f>SUM(F6:F7)</f>
        <v>22550</v>
      </c>
      <c r="I8" s="56"/>
      <c r="J8" s="56"/>
      <c r="K8" s="56"/>
      <c r="L8" s="56"/>
      <c r="M8" s="56"/>
    </row>
    <row r="9" spans="1:13" x14ac:dyDescent="0.2">
      <c r="A9" s="69" t="s">
        <v>9</v>
      </c>
      <c r="B9" s="13"/>
      <c r="C9" s="13"/>
      <c r="D9" s="13"/>
      <c r="E9" s="13"/>
      <c r="F9" s="13"/>
      <c r="I9" s="60"/>
      <c r="J9" s="56"/>
      <c r="K9" s="56"/>
      <c r="L9" s="56"/>
      <c r="M9" s="56"/>
    </row>
    <row r="10" spans="1:13" x14ac:dyDescent="0.2">
      <c r="A10" s="8" t="s">
        <v>6</v>
      </c>
      <c r="B10" s="13">
        <f>B8</f>
        <v>105217</v>
      </c>
      <c r="C10" s="13">
        <f>C8</f>
        <v>37100</v>
      </c>
      <c r="D10" s="13">
        <f>D8</f>
        <v>30061</v>
      </c>
      <c r="E10" s="13">
        <v>15505</v>
      </c>
      <c r="F10" s="13">
        <f>F8</f>
        <v>22550</v>
      </c>
      <c r="I10" s="56"/>
      <c r="J10" s="56"/>
      <c r="K10" s="56"/>
      <c r="L10" s="56"/>
      <c r="M10" s="56"/>
    </row>
    <row r="11" spans="1:13" x14ac:dyDescent="0.2">
      <c r="A11" s="59" t="s">
        <v>10</v>
      </c>
      <c r="B11" s="66" t="s">
        <v>2</v>
      </c>
      <c r="C11" s="66" t="s">
        <v>2</v>
      </c>
      <c r="D11" s="66" t="s">
        <v>2</v>
      </c>
      <c r="E11" s="66" t="s">
        <v>2</v>
      </c>
      <c r="F11" s="66" t="s">
        <v>2</v>
      </c>
      <c r="I11" s="56"/>
      <c r="J11" s="56"/>
      <c r="K11" s="56"/>
      <c r="L11" s="56"/>
      <c r="M11" s="56"/>
    </row>
    <row r="12" spans="1:13" x14ac:dyDescent="0.2">
      <c r="A12" s="69" t="s">
        <v>9</v>
      </c>
      <c r="B12" s="10">
        <f>SUM(B10:B11)</f>
        <v>105217</v>
      </c>
      <c r="C12" s="10">
        <f>SUM(C10:C11)</f>
        <v>37100</v>
      </c>
      <c r="D12" s="10">
        <f>SUM(D10:D11)</f>
        <v>30061</v>
      </c>
      <c r="E12" s="10">
        <f>SUM(E10:E11)</f>
        <v>15505</v>
      </c>
      <c r="F12" s="10">
        <f>SUM(F10:F11)</f>
        <v>22550</v>
      </c>
      <c r="I12" s="56"/>
      <c r="J12" s="56"/>
      <c r="K12" s="56"/>
      <c r="L12" s="56"/>
      <c r="M12" s="56"/>
    </row>
    <row r="13" spans="1:13" x14ac:dyDescent="0.2">
      <c r="A13" s="69" t="s">
        <v>11</v>
      </c>
      <c r="B13" s="13"/>
      <c r="C13" s="13"/>
      <c r="D13" s="13"/>
      <c r="E13" s="13"/>
      <c r="F13" s="13"/>
    </row>
    <row r="14" spans="1:13" x14ac:dyDescent="0.2">
      <c r="A14" s="8" t="s">
        <v>7</v>
      </c>
      <c r="B14" s="13">
        <v>73816</v>
      </c>
      <c r="C14" s="13">
        <v>27795</v>
      </c>
      <c r="D14" s="13">
        <v>22905</v>
      </c>
      <c r="E14" s="13">
        <v>8293</v>
      </c>
      <c r="F14" s="13">
        <v>14822</v>
      </c>
    </row>
    <row r="15" spans="1:13" x14ac:dyDescent="0.2">
      <c r="A15" s="59" t="s">
        <v>12</v>
      </c>
      <c r="B15" s="68">
        <v>2833</v>
      </c>
      <c r="C15" s="68">
        <v>708</v>
      </c>
      <c r="D15" s="68">
        <v>708</v>
      </c>
      <c r="E15" s="68">
        <v>1416</v>
      </c>
      <c r="F15" s="66" t="s">
        <v>2</v>
      </c>
    </row>
    <row r="16" spans="1:13" x14ac:dyDescent="0.2">
      <c r="A16" s="69" t="s">
        <v>11</v>
      </c>
      <c r="B16" s="13">
        <f>SUM(B14:B15)</f>
        <v>76649</v>
      </c>
      <c r="C16" s="13">
        <f>SUM(C14:C15)</f>
        <v>28503</v>
      </c>
      <c r="D16" s="13">
        <f>SUM(D14:D15)</f>
        <v>23613</v>
      </c>
      <c r="E16" s="13">
        <f>SUM(E14:E15)</f>
        <v>9709</v>
      </c>
      <c r="F16" s="13">
        <f>SUM(F14:F15)</f>
        <v>14822</v>
      </c>
    </row>
    <row r="17" spans="1:10" x14ac:dyDescent="0.2">
      <c r="A17" s="14" t="s">
        <v>13</v>
      </c>
      <c r="B17" s="13"/>
      <c r="C17" s="13"/>
      <c r="D17" s="12"/>
      <c r="E17" s="12"/>
      <c r="F17" s="12"/>
    </row>
    <row r="18" spans="1:10" x14ac:dyDescent="0.2">
      <c r="A18" s="11" t="s">
        <v>11</v>
      </c>
      <c r="B18" s="13">
        <f>B16</f>
        <v>76649</v>
      </c>
      <c r="C18" s="13">
        <f>C16</f>
        <v>28503</v>
      </c>
      <c r="D18" s="13">
        <f>D16</f>
        <v>23613</v>
      </c>
      <c r="E18" s="13">
        <f>E16</f>
        <v>9709</v>
      </c>
      <c r="F18" s="13">
        <f>F16</f>
        <v>14822</v>
      </c>
    </row>
    <row r="19" spans="1:10" x14ac:dyDescent="0.2">
      <c r="A19" s="65" t="s">
        <v>10</v>
      </c>
      <c r="B19" s="66" t="s">
        <v>2</v>
      </c>
      <c r="C19" s="66" t="s">
        <v>2</v>
      </c>
      <c r="D19" s="66" t="s">
        <v>2</v>
      </c>
      <c r="E19" s="66" t="s">
        <v>2</v>
      </c>
      <c r="F19" s="66" t="s">
        <v>2</v>
      </c>
    </row>
    <row r="20" spans="1:10" x14ac:dyDescent="0.2">
      <c r="A20" s="11" t="s">
        <v>13</v>
      </c>
      <c r="B20" s="13">
        <f>SUM(B18:B19)</f>
        <v>76649</v>
      </c>
      <c r="C20" s="13">
        <f>SUM(C18:C19)</f>
        <v>28503</v>
      </c>
      <c r="D20" s="13">
        <f>SUM(D18:D19)</f>
        <v>23613</v>
      </c>
      <c r="E20" s="13">
        <f>SUM(E18:E19)</f>
        <v>9709</v>
      </c>
      <c r="F20" s="13">
        <f>SUM(F18:F19)</f>
        <v>14822</v>
      </c>
    </row>
    <row r="21" spans="1:10" x14ac:dyDescent="0.2">
      <c r="A21" s="58"/>
      <c r="B21" s="58"/>
      <c r="C21" s="58"/>
      <c r="D21" s="58"/>
      <c r="E21" s="58"/>
      <c r="F21" s="58"/>
    </row>
    <row r="22" spans="1:10" x14ac:dyDescent="0.2">
      <c r="A22" s="1" t="s">
        <v>42</v>
      </c>
      <c r="B22" s="1"/>
      <c r="C22" s="1"/>
      <c r="D22" s="1"/>
      <c r="E22" s="1"/>
      <c r="F22" s="1"/>
    </row>
    <row r="23" spans="1:10" x14ac:dyDescent="0.2">
      <c r="A23" s="79" t="s">
        <v>14</v>
      </c>
      <c r="B23" s="75"/>
      <c r="C23" s="191">
        <v>2020</v>
      </c>
      <c r="D23" s="191"/>
      <c r="E23" s="191"/>
      <c r="F23" s="191"/>
    </row>
    <row r="24" spans="1:10" x14ac:dyDescent="0.2">
      <c r="A24" s="79" t="s">
        <v>5</v>
      </c>
      <c r="B24" s="77" t="s">
        <v>0</v>
      </c>
      <c r="C24" s="76" t="s">
        <v>37</v>
      </c>
      <c r="D24" s="76" t="s">
        <v>38</v>
      </c>
      <c r="E24" s="76" t="s">
        <v>39</v>
      </c>
      <c r="F24" s="76" t="s">
        <v>40</v>
      </c>
    </row>
    <row r="25" spans="1:10" x14ac:dyDescent="0.2">
      <c r="A25" s="14" t="s">
        <v>1</v>
      </c>
      <c r="B25" s="60">
        <v>614715</v>
      </c>
      <c r="C25" s="60">
        <v>614715</v>
      </c>
      <c r="D25" s="60">
        <v>605985</v>
      </c>
      <c r="E25" s="60">
        <v>593451</v>
      </c>
      <c r="F25" s="60">
        <v>600235</v>
      </c>
    </row>
    <row r="26" spans="1:10" x14ac:dyDescent="0.2">
      <c r="A26" s="65" t="s">
        <v>15</v>
      </c>
      <c r="B26" s="68">
        <v>1082966</v>
      </c>
      <c r="C26" s="68">
        <v>1082966</v>
      </c>
      <c r="D26" s="68">
        <v>1048325</v>
      </c>
      <c r="E26" s="68">
        <v>1031867</v>
      </c>
      <c r="F26" s="68">
        <v>1043059</v>
      </c>
    </row>
    <row r="27" spans="1:10" x14ac:dyDescent="0.2">
      <c r="A27" s="9" t="s">
        <v>16</v>
      </c>
      <c r="B27" s="74">
        <f>B25/B26</f>
        <v>0.56762169818812414</v>
      </c>
      <c r="C27" s="74">
        <f>C25/C26</f>
        <v>0.56762169818812414</v>
      </c>
      <c r="D27" s="74">
        <f>D25/D26</f>
        <v>0.5780506999260725</v>
      </c>
      <c r="E27" s="74">
        <f>E25/E26</f>
        <v>0.57512353820792794</v>
      </c>
      <c r="F27" s="74">
        <f>F25/F26</f>
        <v>0.57545642192819391</v>
      </c>
    </row>
    <row r="28" spans="1:10" x14ac:dyDescent="0.2">
      <c r="A28" s="5"/>
      <c r="B28" s="4"/>
      <c r="C28" s="4"/>
      <c r="D28" s="4"/>
      <c r="E28" s="4"/>
      <c r="F28" s="4"/>
    </row>
    <row r="29" spans="1:10" x14ac:dyDescent="0.2">
      <c r="A29" s="79" t="s">
        <v>3</v>
      </c>
      <c r="B29" s="75"/>
      <c r="C29" s="191">
        <v>2020</v>
      </c>
      <c r="D29" s="191"/>
      <c r="E29" s="191"/>
      <c r="F29" s="191"/>
    </row>
    <row r="30" spans="1:10" x14ac:dyDescent="0.2">
      <c r="A30" s="79" t="s">
        <v>5</v>
      </c>
      <c r="B30" s="77" t="s">
        <v>0</v>
      </c>
      <c r="C30" s="76" t="s">
        <v>37</v>
      </c>
      <c r="D30" s="76" t="s">
        <v>38</v>
      </c>
      <c r="E30" s="76" t="s">
        <v>43</v>
      </c>
      <c r="F30" s="76" t="s">
        <v>40</v>
      </c>
    </row>
    <row r="31" spans="1:10" x14ac:dyDescent="0.2">
      <c r="A31" s="8" t="s">
        <v>17</v>
      </c>
      <c r="B31" s="60">
        <v>23196</v>
      </c>
      <c r="C31" s="60">
        <v>23196</v>
      </c>
      <c r="D31" s="60">
        <f>3330</f>
        <v>3330</v>
      </c>
      <c r="E31" s="60">
        <v>3330</v>
      </c>
      <c r="F31" s="60">
        <v>10019</v>
      </c>
    </row>
    <row r="32" spans="1:10" x14ac:dyDescent="0.2">
      <c r="A32" s="8" t="s">
        <v>18</v>
      </c>
      <c r="B32" s="60">
        <v>140000</v>
      </c>
      <c r="C32" s="60">
        <v>140000</v>
      </c>
      <c r="D32" s="60">
        <f>153320-562</f>
        <v>152758</v>
      </c>
      <c r="E32" s="60">
        <v>169373</v>
      </c>
      <c r="F32" s="60">
        <f>177435-803</f>
        <v>176632</v>
      </c>
      <c r="J32" s="67"/>
    </row>
    <row r="33" spans="1:6" x14ac:dyDescent="0.2">
      <c r="A33" s="8" t="s">
        <v>19</v>
      </c>
      <c r="B33" s="60">
        <v>88258</v>
      </c>
      <c r="C33" s="60">
        <v>88258</v>
      </c>
      <c r="D33" s="60">
        <v>76158</v>
      </c>
      <c r="E33" s="60">
        <v>68026</v>
      </c>
      <c r="F33" s="60">
        <v>74151</v>
      </c>
    </row>
    <row r="34" spans="1:6" x14ac:dyDescent="0.2">
      <c r="A34" s="8" t="s">
        <v>20</v>
      </c>
      <c r="B34" s="61" t="s">
        <v>2</v>
      </c>
      <c r="C34" s="61" t="s">
        <v>2</v>
      </c>
      <c r="D34" s="61" t="s">
        <v>2</v>
      </c>
      <c r="E34" s="60">
        <v>2668</v>
      </c>
      <c r="F34" s="60">
        <v>2668</v>
      </c>
    </row>
    <row r="35" spans="1:6" x14ac:dyDescent="0.2">
      <c r="A35" s="59" t="s">
        <v>21</v>
      </c>
      <c r="B35" s="72">
        <v>-87230</v>
      </c>
      <c r="C35" s="70">
        <v>-87230</v>
      </c>
      <c r="D35" s="71">
        <v>-54257</v>
      </c>
      <c r="E35" s="71">
        <v>-57693</v>
      </c>
      <c r="F35" s="71">
        <v>-52583</v>
      </c>
    </row>
    <row r="36" spans="1:6" x14ac:dyDescent="0.2">
      <c r="A36" s="11" t="s">
        <v>22</v>
      </c>
      <c r="B36" s="60">
        <f>SUM(B31:B35)</f>
        <v>164224</v>
      </c>
      <c r="C36" s="10">
        <f>SUM(C31:C35)</f>
        <v>164224</v>
      </c>
      <c r="D36" s="10">
        <f>SUM(D31:D35)</f>
        <v>177989</v>
      </c>
      <c r="E36" s="10">
        <f>SUM(E31:E35)</f>
        <v>185704</v>
      </c>
      <c r="F36" s="10">
        <f>SUM(F31:F35)</f>
        <v>210887</v>
      </c>
    </row>
    <row r="37" spans="1:6" x14ac:dyDescent="0.2">
      <c r="A37" s="14" t="s">
        <v>23</v>
      </c>
      <c r="B37" s="60"/>
      <c r="C37" s="12"/>
      <c r="D37" s="12"/>
      <c r="E37" s="64"/>
      <c r="F37" s="12"/>
    </row>
    <row r="38" spans="1:6" x14ac:dyDescent="0.2">
      <c r="A38" s="2" t="s">
        <v>22</v>
      </c>
      <c r="B38" s="60">
        <f>B36</f>
        <v>164224</v>
      </c>
      <c r="C38" s="60">
        <f>C36</f>
        <v>164224</v>
      </c>
      <c r="D38" s="60">
        <f>D36</f>
        <v>177989</v>
      </c>
      <c r="E38" s="60">
        <f>E36</f>
        <v>185704</v>
      </c>
      <c r="F38" s="60">
        <f>F36</f>
        <v>210887</v>
      </c>
    </row>
    <row r="39" spans="1:6" x14ac:dyDescent="0.2">
      <c r="A39" s="15" t="s">
        <v>24</v>
      </c>
      <c r="B39" s="60">
        <v>105217</v>
      </c>
      <c r="C39" s="60">
        <v>105217</v>
      </c>
      <c r="D39" s="60">
        <v>98123</v>
      </c>
      <c r="E39" s="60">
        <v>98511</v>
      </c>
      <c r="F39" s="60">
        <v>117256</v>
      </c>
    </row>
    <row r="40" spans="1:6" x14ac:dyDescent="0.2">
      <c r="A40" s="15" t="s">
        <v>44</v>
      </c>
      <c r="B40" s="73">
        <f>B38/B39</f>
        <v>1.5608124162445232</v>
      </c>
      <c r="C40" s="73">
        <f>C38/C39</f>
        <v>1.5608124162445232</v>
      </c>
      <c r="D40" s="73">
        <f>D38/D39</f>
        <v>1.8139376089194175</v>
      </c>
      <c r="E40" s="73">
        <f>E38/E39</f>
        <v>1.8851092771365634</v>
      </c>
      <c r="F40" s="73">
        <f>F38/F39</f>
        <v>1.7985177730777102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79" t="s">
        <v>25</v>
      </c>
      <c r="B42" s="75"/>
      <c r="C42" s="191">
        <v>2020</v>
      </c>
      <c r="D42" s="191"/>
      <c r="E42" s="191"/>
      <c r="F42" s="191"/>
    </row>
    <row r="43" spans="1:6" x14ac:dyDescent="0.2">
      <c r="A43" s="79" t="s">
        <v>5</v>
      </c>
      <c r="B43" s="77" t="s">
        <v>0</v>
      </c>
      <c r="C43" s="76" t="s">
        <v>37</v>
      </c>
      <c r="D43" s="76" t="s">
        <v>38</v>
      </c>
      <c r="E43" s="76" t="s">
        <v>43</v>
      </c>
      <c r="F43" s="76" t="s">
        <v>40</v>
      </c>
    </row>
    <row r="44" spans="1:6" x14ac:dyDescent="0.2">
      <c r="A44" s="11" t="s">
        <v>6</v>
      </c>
      <c r="B44" s="1"/>
      <c r="C44" s="1"/>
      <c r="D44" s="1"/>
      <c r="E44" s="1"/>
      <c r="F44" s="1"/>
    </row>
    <row r="45" spans="1:6" x14ac:dyDescent="0.2">
      <c r="A45" s="65" t="s">
        <v>26</v>
      </c>
      <c r="B45" s="66" t="s">
        <v>2</v>
      </c>
      <c r="C45" s="66" t="s">
        <v>2</v>
      </c>
      <c r="D45" s="66" t="s">
        <v>2</v>
      </c>
      <c r="E45" s="66" t="s">
        <v>2</v>
      </c>
      <c r="F45" s="66" t="s">
        <v>2</v>
      </c>
    </row>
    <row r="46" spans="1:6" x14ac:dyDescent="0.2">
      <c r="A46" s="11" t="s">
        <v>27</v>
      </c>
      <c r="B46" s="81" t="s">
        <v>2</v>
      </c>
      <c r="C46" s="81" t="s">
        <v>2</v>
      </c>
      <c r="D46" s="81" t="s">
        <v>2</v>
      </c>
      <c r="E46" s="81" t="s">
        <v>2</v>
      </c>
      <c r="F46" s="81" t="s">
        <v>2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28</v>
      </c>
      <c r="B48" s="75"/>
      <c r="C48" s="191">
        <v>2020</v>
      </c>
      <c r="D48" s="191"/>
      <c r="E48" s="191"/>
      <c r="F48" s="191"/>
    </row>
    <row r="49" spans="1:7" x14ac:dyDescent="0.2">
      <c r="A49" s="7" t="s">
        <v>5</v>
      </c>
      <c r="B49" s="77" t="s">
        <v>0</v>
      </c>
      <c r="C49" s="76" t="s">
        <v>37</v>
      </c>
      <c r="D49" s="76" t="s">
        <v>38</v>
      </c>
      <c r="E49" s="76" t="s">
        <v>43</v>
      </c>
      <c r="F49" s="76" t="s">
        <v>40</v>
      </c>
    </row>
    <row r="50" spans="1:7" x14ac:dyDescent="0.2">
      <c r="A50" s="11" t="s">
        <v>29</v>
      </c>
      <c r="B50" s="60">
        <v>912395</v>
      </c>
      <c r="C50" s="60">
        <v>251276</v>
      </c>
      <c r="D50" s="60">
        <v>218135</v>
      </c>
      <c r="E50" s="60">
        <v>203501</v>
      </c>
      <c r="F50" s="60">
        <v>239483</v>
      </c>
    </row>
    <row r="51" spans="1:7" x14ac:dyDescent="0.2">
      <c r="A51" s="14" t="s">
        <v>30</v>
      </c>
      <c r="B51" s="60"/>
      <c r="C51" s="60"/>
      <c r="D51" s="60"/>
      <c r="E51" s="60"/>
      <c r="F51" s="60"/>
    </row>
    <row r="52" spans="1:7" x14ac:dyDescent="0.2">
      <c r="A52" s="15" t="s">
        <v>31</v>
      </c>
      <c r="B52" s="60">
        <v>27559</v>
      </c>
      <c r="C52" s="60">
        <v>9492</v>
      </c>
      <c r="D52" s="60">
        <v>8614</v>
      </c>
      <c r="E52" s="60">
        <v>6191</v>
      </c>
      <c r="F52" s="60">
        <v>3262</v>
      </c>
    </row>
    <row r="53" spans="1:7" x14ac:dyDescent="0.2">
      <c r="A53" s="14" t="s">
        <v>32</v>
      </c>
      <c r="B53" s="60">
        <v>-133881</v>
      </c>
      <c r="C53" s="60">
        <v>-34212</v>
      </c>
      <c r="D53" s="60">
        <v>-29961</v>
      </c>
      <c r="E53" s="60">
        <v>-32993</v>
      </c>
      <c r="F53" s="60">
        <v>-34743</v>
      </c>
    </row>
    <row r="54" spans="1:7" x14ac:dyDescent="0.2">
      <c r="A54" s="65" t="s">
        <v>33</v>
      </c>
      <c r="B54" s="71">
        <v>-1972</v>
      </c>
      <c r="C54" s="71"/>
      <c r="D54" s="71"/>
      <c r="E54" s="71"/>
      <c r="F54" s="71">
        <v>-1972</v>
      </c>
    </row>
    <row r="55" spans="1:7" x14ac:dyDescent="0.2">
      <c r="A55" s="2" t="s">
        <v>34</v>
      </c>
      <c r="B55" s="57">
        <v>-108294</v>
      </c>
      <c r="C55" s="57">
        <v>-24720</v>
      </c>
      <c r="D55" s="57">
        <v>-21347</v>
      </c>
      <c r="E55" s="57">
        <v>-26802</v>
      </c>
      <c r="F55" s="57">
        <v>-33453</v>
      </c>
    </row>
    <row r="56" spans="1:7" x14ac:dyDescent="0.2">
      <c r="A56" s="11" t="s">
        <v>35</v>
      </c>
      <c r="B56" s="57">
        <v>804101</v>
      </c>
      <c r="C56" s="57">
        <v>226556</v>
      </c>
      <c r="D56" s="57">
        <v>196788</v>
      </c>
      <c r="E56" s="57">
        <v>176699</v>
      </c>
      <c r="F56" s="57">
        <v>206030</v>
      </c>
    </row>
    <row r="57" spans="1:7" x14ac:dyDescent="0.2">
      <c r="A57" s="11" t="s">
        <v>36</v>
      </c>
      <c r="B57" s="58">
        <v>-7</v>
      </c>
      <c r="C57" s="58">
        <v>3.9</v>
      </c>
      <c r="D57" s="58">
        <v>-8.5</v>
      </c>
      <c r="E57" s="58">
        <v>-19.5</v>
      </c>
      <c r="F57" s="58">
        <v>-2.7</v>
      </c>
    </row>
    <row r="58" spans="1:7" x14ac:dyDescent="0.2">
      <c r="A58" s="27"/>
      <c r="G58" s="56"/>
    </row>
    <row r="100" spans="1:7" x14ac:dyDescent="0.2">
      <c r="A100" s="24"/>
      <c r="B100" s="39"/>
      <c r="C100" s="21"/>
      <c r="D100" s="21"/>
      <c r="E100" s="21"/>
      <c r="F100" s="21"/>
      <c r="G100" s="56"/>
    </row>
    <row r="101" spans="1:7" x14ac:dyDescent="0.2">
      <c r="A101" s="36"/>
      <c r="B101" s="26"/>
      <c r="C101" s="26"/>
      <c r="D101" s="26"/>
      <c r="E101" s="26"/>
      <c r="F101" s="26"/>
      <c r="G101" s="56"/>
    </row>
    <row r="102" spans="1:7" x14ac:dyDescent="0.2">
      <c r="A102" s="30"/>
      <c r="B102" s="37"/>
      <c r="C102" s="37"/>
      <c r="D102" s="37"/>
      <c r="E102" s="37"/>
      <c r="F102" s="37"/>
      <c r="G102" s="56"/>
    </row>
    <row r="103" spans="1:7" x14ac:dyDescent="0.2">
      <c r="A103" s="23"/>
      <c r="B103" s="32"/>
      <c r="C103" s="32"/>
      <c r="D103" s="32"/>
      <c r="E103" s="32"/>
      <c r="F103" s="32"/>
      <c r="G103" s="56"/>
    </row>
    <row r="104" spans="1:7" x14ac:dyDescent="0.2">
      <c r="A104" s="27"/>
      <c r="B104" s="35"/>
      <c r="C104" s="35"/>
      <c r="D104" s="35"/>
      <c r="E104" s="35"/>
      <c r="F104" s="35"/>
      <c r="G104" s="56"/>
    </row>
    <row r="105" spans="1:7" x14ac:dyDescent="0.2">
      <c r="A105" s="27"/>
      <c r="B105" s="40"/>
      <c r="C105" s="40"/>
      <c r="D105" s="40"/>
      <c r="E105" s="40"/>
      <c r="F105" s="40"/>
      <c r="G105" s="56"/>
    </row>
    <row r="106" spans="1:7" x14ac:dyDescent="0.2">
      <c r="A106" s="16"/>
      <c r="B106" s="17"/>
      <c r="C106" s="192"/>
      <c r="D106" s="192"/>
      <c r="E106" s="192"/>
      <c r="F106" s="192"/>
      <c r="G106" s="56"/>
    </row>
    <row r="107" spans="1:7" x14ac:dyDescent="0.2">
      <c r="A107" s="18"/>
      <c r="B107" s="19"/>
      <c r="C107" s="19"/>
      <c r="D107" s="19"/>
      <c r="E107" s="19"/>
      <c r="F107" s="19"/>
      <c r="G107" s="56"/>
    </row>
    <row r="108" spans="1:7" x14ac:dyDescent="0.2">
      <c r="A108" s="20"/>
      <c r="B108" s="22"/>
      <c r="C108" s="22"/>
      <c r="D108" s="22"/>
      <c r="E108" s="22"/>
      <c r="F108" s="22"/>
      <c r="G108" s="56"/>
    </row>
    <row r="109" spans="1:7" x14ac:dyDescent="0.2">
      <c r="A109" s="30"/>
      <c r="B109" s="37"/>
      <c r="C109" s="37"/>
      <c r="D109" s="37"/>
      <c r="E109" s="37"/>
      <c r="F109" s="37"/>
      <c r="G109" s="56"/>
    </row>
    <row r="110" spans="1:7" x14ac:dyDescent="0.2">
      <c r="A110" s="23"/>
      <c r="B110" s="32"/>
      <c r="C110" s="32"/>
      <c r="D110" s="32"/>
      <c r="E110" s="32"/>
      <c r="F110" s="32"/>
      <c r="G110" s="56"/>
    </row>
    <row r="111" spans="1:7" x14ac:dyDescent="0.2">
      <c r="A111" s="27"/>
      <c r="B111" s="41"/>
      <c r="C111" s="41"/>
      <c r="D111" s="41"/>
      <c r="E111" s="41"/>
      <c r="F111" s="41"/>
      <c r="G111" s="56"/>
    </row>
    <row r="112" spans="1:7" x14ac:dyDescent="0.2">
      <c r="A112" s="27"/>
      <c r="B112" s="40"/>
      <c r="C112" s="40"/>
      <c r="D112" s="40"/>
      <c r="E112" s="40"/>
      <c r="F112" s="40"/>
      <c r="G112" s="56"/>
    </row>
    <row r="113" spans="1:7" x14ac:dyDescent="0.2">
      <c r="A113" s="16"/>
      <c r="B113" s="17"/>
      <c r="C113" s="192"/>
      <c r="D113" s="192"/>
      <c r="E113" s="192"/>
      <c r="F113" s="192"/>
      <c r="G113" s="56"/>
    </row>
    <row r="114" spans="1:7" x14ac:dyDescent="0.2">
      <c r="A114" s="18"/>
      <c r="B114" s="19"/>
      <c r="C114" s="19"/>
      <c r="D114" s="19"/>
      <c r="E114" s="19"/>
      <c r="F114" s="19"/>
      <c r="G114" s="56"/>
    </row>
    <row r="115" spans="1:7" x14ac:dyDescent="0.2">
      <c r="A115" s="20"/>
      <c r="B115" s="38"/>
      <c r="C115" s="37"/>
      <c r="D115" s="37"/>
      <c r="E115" s="37"/>
      <c r="F115" s="37"/>
      <c r="G115" s="56"/>
    </row>
    <row r="116" spans="1:7" x14ac:dyDescent="0.2">
      <c r="A116" s="33"/>
      <c r="B116" s="21"/>
      <c r="C116" s="34"/>
      <c r="D116" s="34"/>
      <c r="E116" s="34"/>
      <c r="F116" s="34"/>
      <c r="G116" s="56"/>
    </row>
    <row r="117" spans="1:7" x14ac:dyDescent="0.2">
      <c r="A117" s="42"/>
      <c r="B117" s="44"/>
      <c r="C117" s="45"/>
      <c r="D117" s="45"/>
      <c r="E117" s="45"/>
      <c r="F117" s="45"/>
      <c r="G117" s="56"/>
    </row>
    <row r="118" spans="1:7" x14ac:dyDescent="0.2">
      <c r="A118" s="46"/>
      <c r="B118" s="47"/>
      <c r="C118" s="48"/>
      <c r="D118" s="48"/>
      <c r="E118" s="48"/>
      <c r="F118" s="48"/>
      <c r="G118" s="56"/>
    </row>
    <row r="119" spans="1:7" x14ac:dyDescent="0.2">
      <c r="A119" s="30"/>
      <c r="B119" s="37"/>
      <c r="C119" s="37"/>
      <c r="D119" s="37"/>
      <c r="E119" s="22"/>
      <c r="F119" s="22"/>
      <c r="G119" s="56"/>
    </row>
    <row r="120" spans="1:7" x14ac:dyDescent="0.2">
      <c r="A120" s="30"/>
      <c r="B120" s="37"/>
      <c r="C120" s="37"/>
      <c r="D120" s="22"/>
      <c r="E120" s="22"/>
      <c r="F120" s="22"/>
      <c r="G120" s="56"/>
    </row>
    <row r="121" spans="1:7" x14ac:dyDescent="0.2">
      <c r="A121" s="30"/>
      <c r="B121" s="37"/>
      <c r="C121" s="37"/>
      <c r="D121" s="22"/>
      <c r="E121" s="22"/>
      <c r="F121" s="22"/>
      <c r="G121" s="56"/>
    </row>
    <row r="122" spans="1:7" x14ac:dyDescent="0.2">
      <c r="A122" s="33"/>
      <c r="B122" s="21"/>
      <c r="C122" s="34"/>
      <c r="D122" s="34"/>
      <c r="E122" s="34"/>
      <c r="F122" s="34"/>
      <c r="G122" s="56"/>
    </row>
    <row r="123" spans="1:7" x14ac:dyDescent="0.2">
      <c r="A123" s="49"/>
      <c r="B123" s="44"/>
      <c r="C123" s="45"/>
      <c r="D123" s="45"/>
      <c r="E123" s="45"/>
      <c r="F123" s="45"/>
      <c r="G123" s="56"/>
    </row>
    <row r="124" spans="1:7" x14ac:dyDescent="0.2">
      <c r="A124" s="50"/>
      <c r="B124" s="47"/>
      <c r="C124" s="48"/>
      <c r="D124" s="48"/>
      <c r="E124" s="48"/>
      <c r="F124" s="48"/>
      <c r="G124" s="56"/>
    </row>
    <row r="125" spans="1:7" x14ac:dyDescent="0.2">
      <c r="A125" s="33"/>
      <c r="B125" s="21"/>
      <c r="C125" s="34"/>
      <c r="D125" s="34"/>
      <c r="E125" s="34"/>
      <c r="F125" s="34"/>
      <c r="G125" s="56"/>
    </row>
    <row r="126" spans="1:7" x14ac:dyDescent="0.2">
      <c r="A126" s="49"/>
      <c r="B126" s="44"/>
      <c r="C126" s="45"/>
      <c r="D126" s="45"/>
      <c r="E126" s="45"/>
      <c r="F126" s="45"/>
      <c r="G126" s="56"/>
    </row>
    <row r="127" spans="1:7" x14ac:dyDescent="0.2">
      <c r="A127" s="50"/>
      <c r="B127" s="47"/>
      <c r="C127" s="48"/>
      <c r="D127" s="48"/>
      <c r="E127" s="48"/>
      <c r="F127" s="48"/>
      <c r="G127" s="56"/>
    </row>
    <row r="128" spans="1:7" x14ac:dyDescent="0.2">
      <c r="A128" s="33"/>
      <c r="B128" s="21"/>
      <c r="C128" s="34"/>
      <c r="D128" s="34"/>
      <c r="E128" s="34"/>
      <c r="F128" s="34"/>
      <c r="G128" s="56"/>
    </row>
    <row r="129" spans="1:7" x14ac:dyDescent="0.2">
      <c r="A129" s="49"/>
      <c r="B129" s="44"/>
      <c r="C129" s="45"/>
      <c r="D129" s="45"/>
      <c r="E129" s="45"/>
      <c r="F129" s="45"/>
      <c r="G129" s="56"/>
    </row>
    <row r="130" spans="1:7" x14ac:dyDescent="0.2">
      <c r="A130" s="50"/>
      <c r="B130" s="47"/>
      <c r="C130" s="48"/>
      <c r="D130" s="48"/>
      <c r="E130" s="48"/>
      <c r="F130" s="48"/>
      <c r="G130" s="56"/>
    </row>
    <row r="131" spans="1:7" x14ac:dyDescent="0.2">
      <c r="A131" s="33"/>
      <c r="B131" s="21"/>
      <c r="C131" s="34"/>
      <c r="D131" s="34"/>
      <c r="E131" s="34"/>
      <c r="F131" s="34"/>
      <c r="G131" s="56"/>
    </row>
    <row r="132" spans="1:7" x14ac:dyDescent="0.2">
      <c r="A132" s="50"/>
      <c r="B132" s="47"/>
      <c r="C132" s="48"/>
      <c r="D132" s="48"/>
      <c r="E132" s="48"/>
      <c r="F132" s="48"/>
      <c r="G132" s="56"/>
    </row>
    <row r="133" spans="1:7" x14ac:dyDescent="0.2">
      <c r="A133" s="23"/>
      <c r="B133" s="51"/>
      <c r="C133" s="52"/>
      <c r="D133" s="52"/>
      <c r="E133" s="52"/>
      <c r="F133" s="52"/>
      <c r="G133" s="56"/>
    </row>
    <row r="134" spans="1:7" x14ac:dyDescent="0.2">
      <c r="A134" s="27"/>
      <c r="B134" s="28"/>
      <c r="C134" s="28"/>
      <c r="D134" s="28"/>
      <c r="E134" s="28"/>
      <c r="F134" s="28"/>
      <c r="G134" s="56"/>
    </row>
    <row r="135" spans="1:7" x14ac:dyDescent="0.2">
      <c r="A135" s="27"/>
      <c r="B135" s="53"/>
      <c r="C135" s="53"/>
      <c r="D135" s="53"/>
      <c r="E135" s="53"/>
      <c r="F135" s="53"/>
      <c r="G135" s="56"/>
    </row>
    <row r="136" spans="1:7" x14ac:dyDescent="0.2">
      <c r="A136" s="16"/>
      <c r="B136" s="17"/>
      <c r="C136" s="192"/>
      <c r="D136" s="192"/>
      <c r="E136" s="192"/>
      <c r="F136" s="192"/>
      <c r="G136" s="56"/>
    </row>
    <row r="137" spans="1:7" x14ac:dyDescent="0.2">
      <c r="A137" s="18"/>
      <c r="B137" s="19"/>
      <c r="C137" s="19"/>
      <c r="D137" s="19"/>
      <c r="E137" s="19"/>
      <c r="F137" s="19"/>
      <c r="G137" s="56"/>
    </row>
    <row r="138" spans="1:7" x14ac:dyDescent="0.2">
      <c r="A138" s="20"/>
      <c r="B138" s="29"/>
      <c r="C138" s="29"/>
      <c r="D138" s="29"/>
      <c r="E138" s="29"/>
      <c r="F138" s="29"/>
      <c r="G138" s="56"/>
    </row>
    <row r="139" spans="1:7" x14ac:dyDescent="0.2">
      <c r="A139" s="20"/>
      <c r="B139" s="29"/>
      <c r="C139" s="29"/>
      <c r="D139" s="29"/>
      <c r="E139" s="29"/>
      <c r="F139" s="29"/>
      <c r="G139" s="56"/>
    </row>
    <row r="140" spans="1:7" x14ac:dyDescent="0.2">
      <c r="A140" s="20"/>
      <c r="B140" s="29"/>
      <c r="C140" s="29"/>
      <c r="D140" s="29"/>
      <c r="E140" s="29"/>
      <c r="F140" s="29"/>
      <c r="G140" s="56"/>
    </row>
    <row r="141" spans="1:7" x14ac:dyDescent="0.2">
      <c r="A141" s="20"/>
      <c r="B141" s="29"/>
      <c r="C141" s="29"/>
      <c r="D141" s="29"/>
      <c r="E141" s="29"/>
      <c r="F141" s="29"/>
      <c r="G141" s="56"/>
    </row>
    <row r="142" spans="1:7" x14ac:dyDescent="0.2">
      <c r="A142" s="54"/>
      <c r="B142" s="34"/>
      <c r="C142" s="34"/>
      <c r="D142" s="34"/>
      <c r="E142" s="34"/>
      <c r="F142" s="34"/>
      <c r="G142" s="56"/>
    </row>
    <row r="143" spans="1:7" x14ac:dyDescent="0.2">
      <c r="A143" s="46"/>
      <c r="B143" s="48"/>
      <c r="C143" s="48"/>
      <c r="D143" s="48"/>
      <c r="E143" s="48"/>
      <c r="F143" s="48"/>
      <c r="G143" s="56"/>
    </row>
    <row r="144" spans="1:7" x14ac:dyDescent="0.2">
      <c r="A144" s="20"/>
      <c r="B144" s="29"/>
      <c r="C144" s="29"/>
      <c r="D144" s="29"/>
      <c r="E144" s="29"/>
      <c r="F144" s="29"/>
      <c r="G144" s="56"/>
    </row>
    <row r="145" spans="1:7" x14ac:dyDescent="0.2">
      <c r="A145" s="20"/>
      <c r="B145" s="29"/>
      <c r="C145" s="29"/>
      <c r="D145" s="29"/>
      <c r="E145" s="29"/>
      <c r="F145" s="29"/>
      <c r="G145" s="56"/>
    </row>
    <row r="146" spans="1:7" x14ac:dyDescent="0.2">
      <c r="A146" s="54"/>
      <c r="B146" s="34"/>
      <c r="C146" s="34"/>
      <c r="D146" s="34"/>
      <c r="E146" s="34"/>
      <c r="F146" s="34"/>
      <c r="G146" s="56"/>
    </row>
    <row r="147" spans="1:7" x14ac:dyDescent="0.2">
      <c r="A147" s="46"/>
      <c r="B147" s="48"/>
      <c r="C147" s="48"/>
      <c r="D147" s="48"/>
      <c r="E147" s="48"/>
      <c r="F147" s="48"/>
      <c r="G147" s="56"/>
    </row>
    <row r="148" spans="1:7" x14ac:dyDescent="0.2">
      <c r="A148" s="20"/>
      <c r="B148" s="34"/>
      <c r="C148" s="34"/>
      <c r="D148" s="34"/>
      <c r="E148" s="34"/>
      <c r="F148" s="34"/>
      <c r="G148" s="56"/>
    </row>
    <row r="149" spans="1:7" x14ac:dyDescent="0.2">
      <c r="A149" s="20"/>
      <c r="B149" s="34"/>
      <c r="C149" s="34"/>
      <c r="D149" s="34"/>
      <c r="E149" s="34"/>
      <c r="F149" s="34"/>
      <c r="G149" s="56"/>
    </row>
    <row r="150" spans="1:7" x14ac:dyDescent="0.2">
      <c r="A150" s="23"/>
      <c r="B150" s="31"/>
      <c r="C150" s="31"/>
      <c r="D150" s="31"/>
      <c r="E150" s="31"/>
      <c r="F150" s="31"/>
      <c r="G150" s="56"/>
    </row>
    <row r="151" spans="1:7" x14ac:dyDescent="0.2">
      <c r="A151" s="55"/>
      <c r="B151" s="25"/>
      <c r="C151" s="25"/>
      <c r="D151" s="25"/>
      <c r="E151" s="25"/>
      <c r="F151" s="25"/>
      <c r="G151" s="56"/>
    </row>
    <row r="152" spans="1:7" x14ac:dyDescent="0.2">
      <c r="A152" s="43"/>
      <c r="B152" s="43"/>
      <c r="C152" s="43"/>
      <c r="D152" s="43"/>
      <c r="E152" s="43"/>
      <c r="F152" s="43"/>
      <c r="G152" s="56"/>
    </row>
    <row r="153" spans="1:7" x14ac:dyDescent="0.2">
      <c r="A153" s="16"/>
      <c r="B153" s="17"/>
      <c r="C153" s="192"/>
      <c r="D153" s="192"/>
      <c r="E153" s="192"/>
      <c r="F153" s="192"/>
      <c r="G153" s="56"/>
    </row>
    <row r="154" spans="1:7" x14ac:dyDescent="0.2">
      <c r="A154" s="18"/>
      <c r="B154" s="19"/>
      <c r="C154" s="19"/>
      <c r="D154" s="19"/>
      <c r="E154" s="19"/>
      <c r="F154" s="19"/>
      <c r="G154" s="56"/>
    </row>
    <row r="155" spans="1:7" x14ac:dyDescent="0.2">
      <c r="A155" s="20"/>
      <c r="B155" s="29"/>
      <c r="C155" s="29"/>
      <c r="D155" s="29"/>
      <c r="E155" s="29"/>
      <c r="F155" s="29"/>
      <c r="G155" s="56"/>
    </row>
    <row r="156" spans="1:7" x14ac:dyDescent="0.2">
      <c r="A156" s="20"/>
      <c r="B156" s="29"/>
      <c r="C156" s="29"/>
      <c r="D156" s="29"/>
      <c r="E156" s="29"/>
      <c r="F156" s="29"/>
      <c r="G156" s="56"/>
    </row>
    <row r="157" spans="1:7" x14ac:dyDescent="0.2">
      <c r="A157" s="20"/>
      <c r="B157" s="29"/>
      <c r="C157" s="29"/>
      <c r="D157" s="29"/>
      <c r="E157" s="29"/>
      <c r="F157" s="29"/>
      <c r="G157" s="56"/>
    </row>
    <row r="158" spans="1:7" x14ac:dyDescent="0.2">
      <c r="A158" s="23"/>
      <c r="B158" s="31"/>
      <c r="C158" s="31"/>
      <c r="D158" s="31"/>
      <c r="E158" s="31"/>
      <c r="F158" s="31"/>
      <c r="G158" s="56"/>
    </row>
    <row r="159" spans="1:7" x14ac:dyDescent="0.2">
      <c r="A159" s="43"/>
      <c r="B159" s="43"/>
      <c r="C159" s="43"/>
      <c r="D159" s="43"/>
      <c r="E159" s="43"/>
      <c r="F159" s="43"/>
      <c r="G159" s="56"/>
    </row>
    <row r="160" spans="1:7" x14ac:dyDescent="0.2">
      <c r="A160" s="16"/>
      <c r="B160" s="17"/>
      <c r="C160" s="192"/>
      <c r="D160" s="192"/>
      <c r="E160" s="192"/>
      <c r="F160" s="192"/>
      <c r="G160" s="56"/>
    </row>
    <row r="161" spans="1:7" x14ac:dyDescent="0.2">
      <c r="A161" s="18"/>
      <c r="B161" s="19"/>
      <c r="C161" s="19"/>
      <c r="D161" s="19"/>
      <c r="E161" s="19"/>
      <c r="F161" s="19"/>
      <c r="G161" s="56"/>
    </row>
    <row r="162" spans="1:7" x14ac:dyDescent="0.2">
      <c r="A162" s="20"/>
      <c r="B162" s="29"/>
      <c r="C162" s="29"/>
      <c r="D162" s="29"/>
      <c r="E162" s="29"/>
      <c r="F162" s="29"/>
      <c r="G162" s="56"/>
    </row>
    <row r="163" spans="1:7" x14ac:dyDescent="0.2">
      <c r="A163" s="20"/>
      <c r="B163" s="29"/>
      <c r="C163" s="29"/>
      <c r="D163" s="29"/>
      <c r="E163" s="29"/>
      <c r="F163" s="29"/>
      <c r="G163" s="56"/>
    </row>
    <row r="164" spans="1:7" x14ac:dyDescent="0.2">
      <c r="A164" s="23"/>
      <c r="B164" s="31"/>
      <c r="C164" s="31"/>
      <c r="D164" s="31"/>
      <c r="E164" s="31"/>
      <c r="F164" s="31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  <row r="176" spans="1:7" x14ac:dyDescent="0.2">
      <c r="A176" s="56"/>
      <c r="B176" s="56"/>
      <c r="C176" s="56"/>
      <c r="D176" s="56"/>
      <c r="E176" s="56"/>
      <c r="F176" s="56"/>
      <c r="G176" s="56"/>
    </row>
    <row r="177" spans="1:7" x14ac:dyDescent="0.2">
      <c r="A177" s="56"/>
      <c r="B177" s="56"/>
      <c r="C177" s="56"/>
      <c r="D177" s="56"/>
      <c r="E177" s="56"/>
      <c r="F177" s="56"/>
      <c r="G177" s="56"/>
    </row>
    <row r="178" spans="1:7" x14ac:dyDescent="0.2">
      <c r="A178" s="56"/>
      <c r="B178" s="56"/>
      <c r="C178" s="56"/>
      <c r="D178" s="56"/>
      <c r="E178" s="56"/>
      <c r="F178" s="56"/>
      <c r="G178" s="56"/>
    </row>
    <row r="179" spans="1:7" x14ac:dyDescent="0.2">
      <c r="A179" s="56"/>
      <c r="B179" s="56"/>
      <c r="C179" s="56"/>
      <c r="D179" s="56"/>
      <c r="E179" s="56"/>
      <c r="F179" s="56"/>
      <c r="G179" s="56"/>
    </row>
    <row r="180" spans="1:7" x14ac:dyDescent="0.2">
      <c r="A180" s="56"/>
      <c r="B180" s="56"/>
      <c r="C180" s="56"/>
      <c r="D180" s="56"/>
      <c r="E180" s="56"/>
      <c r="F180" s="56"/>
      <c r="G180" s="56"/>
    </row>
    <row r="181" spans="1:7" x14ac:dyDescent="0.2">
      <c r="A181" s="56"/>
      <c r="B181" s="56"/>
      <c r="C181" s="56"/>
      <c r="D181" s="56"/>
      <c r="E181" s="56"/>
      <c r="F181" s="56"/>
      <c r="G181" s="56"/>
    </row>
    <row r="182" spans="1:7" x14ac:dyDescent="0.2">
      <c r="A182" s="56"/>
      <c r="B182" s="56"/>
      <c r="C182" s="56"/>
      <c r="D182" s="56"/>
      <c r="E182" s="56"/>
      <c r="F182" s="56"/>
      <c r="G182" s="56"/>
    </row>
    <row r="183" spans="1:7" x14ac:dyDescent="0.2">
      <c r="A183" s="56"/>
      <c r="B183" s="56"/>
      <c r="C183" s="56"/>
      <c r="D183" s="56"/>
      <c r="E183" s="56"/>
      <c r="F183" s="56"/>
      <c r="G183" s="56"/>
    </row>
    <row r="184" spans="1:7" x14ac:dyDescent="0.2">
      <c r="A184" s="56"/>
      <c r="B184" s="56"/>
      <c r="C184" s="56"/>
      <c r="D184" s="56"/>
      <c r="E184" s="56"/>
      <c r="F184" s="56"/>
      <c r="G184" s="56"/>
    </row>
    <row r="185" spans="1:7" x14ac:dyDescent="0.2">
      <c r="A185" s="56"/>
      <c r="B185" s="56"/>
      <c r="C185" s="56"/>
      <c r="D185" s="56"/>
      <c r="E185" s="56"/>
      <c r="F185" s="56"/>
      <c r="G185" s="56"/>
    </row>
    <row r="186" spans="1:7" x14ac:dyDescent="0.2">
      <c r="A186" s="56"/>
      <c r="B186" s="56"/>
      <c r="C186" s="56"/>
      <c r="D186" s="56"/>
      <c r="E186" s="56"/>
      <c r="F186" s="56"/>
      <c r="G186" s="56"/>
    </row>
    <row r="187" spans="1:7" x14ac:dyDescent="0.2">
      <c r="A187" s="56"/>
      <c r="B187" s="56"/>
      <c r="C187" s="56"/>
      <c r="D187" s="56"/>
      <c r="E187" s="56"/>
      <c r="F187" s="56"/>
      <c r="G187" s="56"/>
    </row>
    <row r="188" spans="1:7" x14ac:dyDescent="0.2">
      <c r="A188" s="56"/>
      <c r="B188" s="56"/>
      <c r="C188" s="56"/>
      <c r="D188" s="56"/>
      <c r="E188" s="56"/>
      <c r="F188" s="56"/>
      <c r="G188" s="56"/>
    </row>
    <row r="189" spans="1:7" x14ac:dyDescent="0.2">
      <c r="A189" s="56"/>
      <c r="B189" s="56"/>
      <c r="C189" s="56"/>
      <c r="D189" s="56"/>
      <c r="E189" s="56"/>
      <c r="F189" s="56"/>
      <c r="G189" s="56"/>
    </row>
    <row r="190" spans="1:7" x14ac:dyDescent="0.2">
      <c r="A190" s="56"/>
      <c r="B190" s="56"/>
      <c r="C190" s="56"/>
      <c r="D190" s="56"/>
      <c r="E190" s="56"/>
      <c r="F190" s="56"/>
      <c r="G190" s="56"/>
    </row>
    <row r="191" spans="1:7" x14ac:dyDescent="0.2">
      <c r="A191" s="56"/>
      <c r="B191" s="56"/>
      <c r="C191" s="56"/>
      <c r="D191" s="56"/>
      <c r="E191" s="56"/>
      <c r="F191" s="56"/>
      <c r="G191" s="56"/>
    </row>
    <row r="192" spans="1:7" x14ac:dyDescent="0.2">
      <c r="A192" s="56"/>
      <c r="B192" s="56"/>
      <c r="C192" s="56"/>
      <c r="D192" s="56"/>
      <c r="E192" s="56"/>
      <c r="F192" s="56"/>
      <c r="G192" s="56"/>
    </row>
    <row r="193" spans="1:7" x14ac:dyDescent="0.2">
      <c r="A193" s="56"/>
      <c r="B193" s="56"/>
      <c r="C193" s="56"/>
      <c r="D193" s="56"/>
      <c r="E193" s="56"/>
      <c r="F193" s="56"/>
      <c r="G193" s="56"/>
    </row>
    <row r="194" spans="1:7" x14ac:dyDescent="0.2">
      <c r="A194" s="56"/>
      <c r="B194" s="56"/>
      <c r="C194" s="56"/>
      <c r="D194" s="56"/>
      <c r="E194" s="56"/>
      <c r="F194" s="56"/>
      <c r="G194" s="56"/>
    </row>
    <row r="195" spans="1:7" x14ac:dyDescent="0.2">
      <c r="A195" s="56"/>
      <c r="B195" s="56"/>
      <c r="C195" s="56"/>
      <c r="D195" s="56"/>
      <c r="E195" s="56"/>
      <c r="F195" s="56"/>
      <c r="G195" s="56"/>
    </row>
    <row r="196" spans="1:7" x14ac:dyDescent="0.2">
      <c r="A196" s="56"/>
      <c r="B196" s="56"/>
      <c r="C196" s="56"/>
      <c r="D196" s="56"/>
      <c r="E196" s="56"/>
      <c r="F196" s="56"/>
      <c r="G196" s="56"/>
    </row>
    <row r="197" spans="1:7" x14ac:dyDescent="0.2">
      <c r="A197" s="56"/>
      <c r="B197" s="56"/>
      <c r="C197" s="56"/>
      <c r="D197" s="56"/>
      <c r="E197" s="56"/>
      <c r="F197" s="56"/>
      <c r="G197" s="56"/>
    </row>
    <row r="198" spans="1:7" x14ac:dyDescent="0.2">
      <c r="A198" s="56"/>
      <c r="B198" s="56"/>
      <c r="C198" s="56"/>
      <c r="D198" s="56"/>
      <c r="E198" s="56"/>
      <c r="F198" s="56"/>
      <c r="G198" s="56"/>
    </row>
    <row r="199" spans="1:7" x14ac:dyDescent="0.2">
      <c r="A199" s="56"/>
      <c r="B199" s="56"/>
      <c r="C199" s="56"/>
      <c r="D199" s="56"/>
      <c r="E199" s="56"/>
      <c r="F199" s="56"/>
      <c r="G199" s="56"/>
    </row>
    <row r="200" spans="1:7" x14ac:dyDescent="0.2">
      <c r="A200" s="56"/>
      <c r="B200" s="56"/>
      <c r="C200" s="56"/>
      <c r="D200" s="56"/>
      <c r="E200" s="56"/>
      <c r="F200" s="56"/>
      <c r="G200" s="56"/>
    </row>
    <row r="201" spans="1:7" x14ac:dyDescent="0.2">
      <c r="A201" s="56"/>
      <c r="B201" s="56"/>
      <c r="C201" s="56"/>
      <c r="D201" s="56"/>
      <c r="E201" s="56"/>
      <c r="F201" s="56"/>
      <c r="G201" s="56"/>
    </row>
    <row r="202" spans="1:7" x14ac:dyDescent="0.2">
      <c r="A202" s="56"/>
      <c r="B202" s="56"/>
      <c r="C202" s="56"/>
      <c r="D202" s="56"/>
      <c r="E202" s="56"/>
      <c r="F202" s="56"/>
      <c r="G202" s="56"/>
    </row>
    <row r="203" spans="1:7" x14ac:dyDescent="0.2">
      <c r="A203" s="56"/>
      <c r="B203" s="56"/>
      <c r="C203" s="56"/>
      <c r="D203" s="56"/>
      <c r="E203" s="56"/>
      <c r="F203" s="56"/>
      <c r="G203" s="56"/>
    </row>
    <row r="204" spans="1:7" x14ac:dyDescent="0.2">
      <c r="A204" s="56"/>
      <c r="B204" s="56"/>
      <c r="C204" s="56"/>
      <c r="D204" s="56"/>
      <c r="E204" s="56"/>
      <c r="F204" s="56"/>
      <c r="G204" s="56"/>
    </row>
    <row r="205" spans="1:7" x14ac:dyDescent="0.2">
      <c r="A205" s="56"/>
      <c r="B205" s="56"/>
      <c r="C205" s="56"/>
      <c r="D205" s="56"/>
      <c r="E205" s="56"/>
      <c r="F205" s="56"/>
      <c r="G205" s="56"/>
    </row>
    <row r="206" spans="1:7" x14ac:dyDescent="0.2">
      <c r="A206" s="56"/>
      <c r="B206" s="56"/>
      <c r="C206" s="56"/>
      <c r="D206" s="56"/>
      <c r="E206" s="56"/>
      <c r="F206" s="56"/>
      <c r="G206" s="56"/>
    </row>
    <row r="207" spans="1:7" x14ac:dyDescent="0.2">
      <c r="A207" s="56"/>
      <c r="B207" s="56"/>
      <c r="C207" s="56"/>
      <c r="D207" s="56"/>
      <c r="E207" s="56"/>
      <c r="F207" s="56"/>
      <c r="G207" s="56"/>
    </row>
    <row r="208" spans="1:7" x14ac:dyDescent="0.2">
      <c r="A208" s="56"/>
      <c r="B208" s="56"/>
      <c r="C208" s="56"/>
      <c r="D208" s="56"/>
      <c r="E208" s="56"/>
      <c r="F208" s="56"/>
      <c r="G208" s="56"/>
    </row>
    <row r="209" spans="1:7" x14ac:dyDescent="0.2">
      <c r="A209" s="56"/>
      <c r="B209" s="56"/>
      <c r="C209" s="56"/>
      <c r="D209" s="56"/>
      <c r="E209" s="56"/>
      <c r="F209" s="56"/>
      <c r="G209" s="56"/>
    </row>
    <row r="210" spans="1:7" x14ac:dyDescent="0.2">
      <c r="A210" s="56"/>
      <c r="B210" s="56"/>
      <c r="C210" s="56"/>
      <c r="D210" s="56"/>
      <c r="E210" s="56"/>
      <c r="F210" s="56"/>
      <c r="G210" s="56"/>
    </row>
    <row r="211" spans="1:7" x14ac:dyDescent="0.2">
      <c r="A211" s="56"/>
      <c r="B211" s="56"/>
      <c r="C211" s="56"/>
      <c r="D211" s="56"/>
      <c r="E211" s="56"/>
      <c r="F211" s="56"/>
      <c r="G211" s="56"/>
    </row>
    <row r="212" spans="1:7" x14ac:dyDescent="0.2">
      <c r="A212" s="56"/>
      <c r="B212" s="56"/>
      <c r="C212" s="56"/>
      <c r="D212" s="56"/>
      <c r="E212" s="56"/>
      <c r="F212" s="56"/>
      <c r="G212" s="56"/>
    </row>
    <row r="213" spans="1:7" x14ac:dyDescent="0.2">
      <c r="A213" s="56"/>
      <c r="B213" s="56"/>
      <c r="C213" s="56"/>
      <c r="D213" s="56"/>
      <c r="E213" s="56"/>
      <c r="F213" s="56"/>
      <c r="G213" s="56"/>
    </row>
  </sheetData>
  <mergeCells count="10">
    <mergeCell ref="C4:F4"/>
    <mergeCell ref="C23:F23"/>
    <mergeCell ref="C29:F29"/>
    <mergeCell ref="C42:F42"/>
    <mergeCell ref="C48:F48"/>
    <mergeCell ref="C136:F136"/>
    <mergeCell ref="C153:F153"/>
    <mergeCell ref="C160:F160"/>
    <mergeCell ref="C106:F106"/>
    <mergeCell ref="C113:F1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03E1-CB35-4609-B7C4-5F381D1F5366}">
  <dimension ref="A2:F57"/>
  <sheetViews>
    <sheetView topLeftCell="A19" zoomScaleNormal="100" workbookViewId="0">
      <selection activeCell="H31" sqref="H31"/>
    </sheetView>
  </sheetViews>
  <sheetFormatPr defaultRowHeight="12.75" x14ac:dyDescent="0.2"/>
  <cols>
    <col min="1" max="1" width="48.85546875" customWidth="1"/>
    <col min="2" max="3" width="12.28515625" customWidth="1"/>
    <col min="4" max="4" width="12.85546875" customWidth="1"/>
    <col min="5" max="5" width="12.140625" customWidth="1"/>
    <col min="6" max="6" width="11.42578125" customWidth="1"/>
  </cols>
  <sheetData>
    <row r="2" spans="1:6" x14ac:dyDescent="0.2">
      <c r="A2" s="78" t="s">
        <v>4</v>
      </c>
    </row>
    <row r="3" spans="1:6" x14ac:dyDescent="0.2">
      <c r="A3" s="1" t="s">
        <v>41</v>
      </c>
    </row>
    <row r="4" spans="1:6" x14ac:dyDescent="0.2">
      <c r="A4" s="79" t="s">
        <v>6</v>
      </c>
      <c r="B4" s="75"/>
      <c r="C4" s="191">
        <v>2019</v>
      </c>
      <c r="D4" s="191"/>
      <c r="E4" s="191"/>
      <c r="F4" s="191"/>
    </row>
    <row r="5" spans="1:6" x14ac:dyDescent="0.2">
      <c r="A5" s="79" t="s">
        <v>5</v>
      </c>
      <c r="B5" s="77" t="s">
        <v>0</v>
      </c>
      <c r="C5" s="76" t="s">
        <v>37</v>
      </c>
      <c r="D5" s="76" t="s">
        <v>38</v>
      </c>
      <c r="E5" s="76" t="s">
        <v>39</v>
      </c>
      <c r="F5" s="76" t="s">
        <v>40</v>
      </c>
    </row>
    <row r="6" spans="1:6" x14ac:dyDescent="0.2">
      <c r="A6" s="8" t="s">
        <v>7</v>
      </c>
      <c r="B6" s="13">
        <v>91634</v>
      </c>
      <c r="C6" s="13">
        <v>22360</v>
      </c>
      <c r="D6" s="13">
        <v>22642</v>
      </c>
      <c r="E6" s="13">
        <v>25087</v>
      </c>
      <c r="F6" s="13">
        <v>21544</v>
      </c>
    </row>
    <row r="7" spans="1:6" x14ac:dyDescent="0.2">
      <c r="A7" s="59" t="s">
        <v>8</v>
      </c>
      <c r="B7" s="68">
        <v>30724</v>
      </c>
      <c r="C7" s="68">
        <v>7645</v>
      </c>
      <c r="D7" s="68">
        <v>7809</v>
      </c>
      <c r="E7" s="68">
        <v>8248</v>
      </c>
      <c r="F7" s="68">
        <v>7022</v>
      </c>
    </row>
    <row r="8" spans="1:6" x14ac:dyDescent="0.2">
      <c r="A8" s="80" t="s">
        <v>6</v>
      </c>
      <c r="B8" s="10">
        <f>SUM(B6:B7)</f>
        <v>122358</v>
      </c>
      <c r="C8" s="10">
        <f>SUM(C6:C7)+1</f>
        <v>30006</v>
      </c>
      <c r="D8" s="10">
        <f>SUM(D6:D7)</f>
        <v>30451</v>
      </c>
      <c r="E8" s="10">
        <f>SUM(E6:E7)</f>
        <v>33335</v>
      </c>
      <c r="F8" s="10">
        <f>SUM(F6:F7)</f>
        <v>28566</v>
      </c>
    </row>
    <row r="9" spans="1:6" x14ac:dyDescent="0.2">
      <c r="A9" s="69" t="s">
        <v>9</v>
      </c>
      <c r="B9" s="13"/>
      <c r="C9" s="13"/>
      <c r="D9" s="13"/>
      <c r="E9" s="13"/>
      <c r="F9" s="13"/>
    </row>
    <row r="10" spans="1:6" x14ac:dyDescent="0.2">
      <c r="A10" s="8" t="s">
        <v>6</v>
      </c>
      <c r="B10" s="13">
        <f>B8</f>
        <v>122358</v>
      </c>
      <c r="C10" s="13">
        <f>C8</f>
        <v>30006</v>
      </c>
      <c r="D10" s="13">
        <f>D8</f>
        <v>30451</v>
      </c>
      <c r="E10" s="13">
        <v>15505</v>
      </c>
      <c r="F10" s="13">
        <f>F8</f>
        <v>28566</v>
      </c>
    </row>
    <row r="11" spans="1:6" x14ac:dyDescent="0.2">
      <c r="A11" s="59" t="s">
        <v>10</v>
      </c>
      <c r="B11" s="66">
        <v>1222</v>
      </c>
      <c r="C11" s="66">
        <v>593</v>
      </c>
      <c r="D11" s="66">
        <v>323</v>
      </c>
      <c r="E11" s="66" t="s">
        <v>2</v>
      </c>
      <c r="F11" s="66">
        <v>307</v>
      </c>
    </row>
    <row r="12" spans="1:6" x14ac:dyDescent="0.2">
      <c r="A12" s="69" t="s">
        <v>9</v>
      </c>
      <c r="B12" s="10">
        <f>SUM(B10:B11)</f>
        <v>123580</v>
      </c>
      <c r="C12" s="10">
        <f>SUM(C10:C11)</f>
        <v>30599</v>
      </c>
      <c r="D12" s="10">
        <f>SUM(D10:D11)</f>
        <v>30774</v>
      </c>
      <c r="E12" s="10">
        <f>SUM(E10:E11)</f>
        <v>15505</v>
      </c>
      <c r="F12" s="10">
        <f>SUM(F10:F11)</f>
        <v>28873</v>
      </c>
    </row>
    <row r="13" spans="1:6" x14ac:dyDescent="0.2">
      <c r="A13" s="69" t="s">
        <v>11</v>
      </c>
      <c r="B13" s="13"/>
      <c r="C13" s="13"/>
      <c r="D13" s="13"/>
      <c r="E13" s="13"/>
      <c r="F13" s="13"/>
    </row>
    <row r="14" spans="1:6" x14ac:dyDescent="0.2">
      <c r="A14" s="8" t="s">
        <v>7</v>
      </c>
      <c r="B14" s="13">
        <v>91634</v>
      </c>
      <c r="C14" s="13">
        <v>22360</v>
      </c>
      <c r="D14" s="13">
        <v>22642</v>
      </c>
      <c r="E14" s="13">
        <v>25097</v>
      </c>
      <c r="F14" s="13">
        <v>21544</v>
      </c>
    </row>
    <row r="15" spans="1:6" x14ac:dyDescent="0.2">
      <c r="A15" s="59" t="s">
        <v>12</v>
      </c>
      <c r="B15" s="66" t="s">
        <v>2</v>
      </c>
      <c r="C15" s="66" t="s">
        <v>2</v>
      </c>
      <c r="D15" s="66" t="s">
        <v>2</v>
      </c>
      <c r="E15" s="66" t="s">
        <v>2</v>
      </c>
      <c r="F15" s="66" t="s">
        <v>2</v>
      </c>
    </row>
    <row r="16" spans="1:6" x14ac:dyDescent="0.2">
      <c r="A16" s="69" t="s">
        <v>11</v>
      </c>
      <c r="B16" s="13">
        <f>SUM(B14:B15)</f>
        <v>91634</v>
      </c>
      <c r="C16" s="13">
        <f>SUM(C14:C15)</f>
        <v>22360</v>
      </c>
      <c r="D16" s="13">
        <f>SUM(D14:D15)</f>
        <v>22642</v>
      </c>
      <c r="E16" s="13">
        <f>SUM(E14:E15)</f>
        <v>25097</v>
      </c>
      <c r="F16" s="13">
        <f>SUM(F14:F15)</f>
        <v>21544</v>
      </c>
    </row>
    <row r="17" spans="1:6" x14ac:dyDescent="0.2">
      <c r="A17" s="14" t="s">
        <v>13</v>
      </c>
      <c r="B17" s="13"/>
      <c r="C17" s="13"/>
      <c r="D17" s="12"/>
      <c r="E17" s="12"/>
      <c r="F17" s="12"/>
    </row>
    <row r="18" spans="1:6" x14ac:dyDescent="0.2">
      <c r="A18" s="11" t="s">
        <v>11</v>
      </c>
      <c r="B18" s="13">
        <f>B16</f>
        <v>91634</v>
      </c>
      <c r="C18" s="13">
        <f>C16</f>
        <v>22360</v>
      </c>
      <c r="D18" s="13">
        <f>D16</f>
        <v>22642</v>
      </c>
      <c r="E18" s="13">
        <f>E16</f>
        <v>25097</v>
      </c>
      <c r="F18" s="13">
        <f>F16</f>
        <v>21544</v>
      </c>
    </row>
    <row r="19" spans="1:6" x14ac:dyDescent="0.2">
      <c r="A19" s="65" t="s">
        <v>10</v>
      </c>
      <c r="B19" s="66">
        <v>1222</v>
      </c>
      <c r="C19" s="66">
        <v>593</v>
      </c>
      <c r="D19" s="66">
        <v>323</v>
      </c>
      <c r="E19" s="66" t="s">
        <v>2</v>
      </c>
      <c r="F19" s="66">
        <v>307</v>
      </c>
    </row>
    <row r="20" spans="1:6" x14ac:dyDescent="0.2">
      <c r="A20" s="11" t="s">
        <v>13</v>
      </c>
      <c r="B20" s="13">
        <f>SUM(B18:B19)</f>
        <v>92856</v>
      </c>
      <c r="C20" s="13">
        <f>SUM(C18:C19)</f>
        <v>22953</v>
      </c>
      <c r="D20" s="13">
        <f>SUM(D18:D19)</f>
        <v>22965</v>
      </c>
      <c r="E20" s="13">
        <f>SUM(E18:E19)</f>
        <v>25097</v>
      </c>
      <c r="F20" s="13">
        <f>SUM(F18:F19)</f>
        <v>21851</v>
      </c>
    </row>
    <row r="21" spans="1:6" x14ac:dyDescent="0.2">
      <c r="A21" s="58"/>
      <c r="B21" s="58"/>
      <c r="C21" s="58"/>
      <c r="D21" s="58"/>
      <c r="E21" s="58"/>
      <c r="F21" s="58"/>
    </row>
    <row r="22" spans="1:6" x14ac:dyDescent="0.2">
      <c r="A22" s="1" t="s">
        <v>42</v>
      </c>
      <c r="B22" s="1"/>
      <c r="C22" s="1"/>
      <c r="D22" s="1"/>
      <c r="E22" s="1"/>
      <c r="F22" s="1"/>
    </row>
    <row r="23" spans="1:6" x14ac:dyDescent="0.2">
      <c r="A23" s="79" t="s">
        <v>14</v>
      </c>
      <c r="B23" s="75"/>
      <c r="C23" s="191">
        <v>2019</v>
      </c>
      <c r="D23" s="191"/>
      <c r="E23" s="191"/>
      <c r="F23" s="191"/>
    </row>
    <row r="24" spans="1:6" x14ac:dyDescent="0.2">
      <c r="A24" s="79" t="s">
        <v>5</v>
      </c>
      <c r="B24" s="77" t="s">
        <v>0</v>
      </c>
      <c r="C24" s="76" t="s">
        <v>37</v>
      </c>
      <c r="D24" s="76" t="s">
        <v>38</v>
      </c>
      <c r="E24" s="76" t="s">
        <v>39</v>
      </c>
      <c r="F24" s="76" t="s">
        <v>40</v>
      </c>
    </row>
    <row r="25" spans="1:6" x14ac:dyDescent="0.2">
      <c r="A25" s="14" t="s">
        <v>1</v>
      </c>
      <c r="B25" s="60">
        <v>614228</v>
      </c>
      <c r="C25" s="60">
        <v>614228</v>
      </c>
      <c r="D25" s="60">
        <v>605366</v>
      </c>
      <c r="E25" s="60">
        <v>589076</v>
      </c>
      <c r="F25" s="60">
        <v>565665</v>
      </c>
    </row>
    <row r="26" spans="1:6" x14ac:dyDescent="0.2">
      <c r="A26" s="65" t="s">
        <v>15</v>
      </c>
      <c r="B26" s="68">
        <v>986295</v>
      </c>
      <c r="C26" s="68">
        <v>986295</v>
      </c>
      <c r="D26" s="68">
        <v>985358</v>
      </c>
      <c r="E26" s="68">
        <v>977373</v>
      </c>
      <c r="F26" s="68">
        <v>980421</v>
      </c>
    </row>
    <row r="27" spans="1:6" x14ac:dyDescent="0.2">
      <c r="A27" s="9" t="s">
        <v>16</v>
      </c>
      <c r="B27" s="74">
        <f>B25/B26</f>
        <v>0.62276296645526952</v>
      </c>
      <c r="C27" s="74">
        <f>C25/C26</f>
        <v>0.62276296645526952</v>
      </c>
      <c r="D27" s="74">
        <f>D25/D26</f>
        <v>0.61436148080190145</v>
      </c>
      <c r="E27" s="74">
        <f>E25/E26</f>
        <v>0.60271360064172019</v>
      </c>
      <c r="F27" s="74">
        <f>F25/F26</f>
        <v>0.57696132579779502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79" t="s">
        <v>3</v>
      </c>
      <c r="B29" s="75"/>
      <c r="C29" s="191">
        <v>2019</v>
      </c>
      <c r="D29" s="191"/>
      <c r="E29" s="191"/>
      <c r="F29" s="191"/>
    </row>
    <row r="30" spans="1:6" x14ac:dyDescent="0.2">
      <c r="A30" s="79" t="s">
        <v>5</v>
      </c>
      <c r="B30" s="77" t="s">
        <v>0</v>
      </c>
      <c r="C30" s="76" t="s">
        <v>37</v>
      </c>
      <c r="D30" s="76" t="s">
        <v>38</v>
      </c>
      <c r="E30" s="76" t="s">
        <v>43</v>
      </c>
      <c r="F30" s="76" t="s">
        <v>40</v>
      </c>
    </row>
    <row r="31" spans="1:6" x14ac:dyDescent="0.2">
      <c r="A31" s="8" t="s">
        <v>17</v>
      </c>
      <c r="B31" s="60">
        <f>6680</f>
        <v>6680</v>
      </c>
      <c r="C31" s="60">
        <v>6680</v>
      </c>
      <c r="D31" s="60">
        <v>5000</v>
      </c>
      <c r="E31" s="60">
        <v>5000</v>
      </c>
      <c r="F31" s="60">
        <v>10000</v>
      </c>
    </row>
    <row r="32" spans="1:6" x14ac:dyDescent="0.2">
      <c r="A32" s="8" t="s">
        <v>18</v>
      </c>
      <c r="B32" s="60">
        <f>153320-923</f>
        <v>152397</v>
      </c>
      <c r="C32" s="60">
        <v>152397</v>
      </c>
      <c r="D32" s="60">
        <f>160000-1044</f>
        <v>158956</v>
      </c>
      <c r="E32" s="60">
        <f>160000-1164</f>
        <v>158836</v>
      </c>
      <c r="F32" s="60">
        <f>160000-1284</f>
        <v>158716</v>
      </c>
    </row>
    <row r="33" spans="1:6" x14ac:dyDescent="0.2">
      <c r="A33" s="8" t="s">
        <v>19</v>
      </c>
      <c r="B33" s="60">
        <v>56958</v>
      </c>
      <c r="C33" s="60">
        <v>56958</v>
      </c>
      <c r="D33" s="60">
        <v>55199</v>
      </c>
      <c r="E33" s="60">
        <v>64124</v>
      </c>
      <c r="F33" s="60">
        <v>75207</v>
      </c>
    </row>
    <row r="34" spans="1:6" x14ac:dyDescent="0.2">
      <c r="A34" s="8" t="s">
        <v>20</v>
      </c>
      <c r="B34" s="61">
        <v>2942</v>
      </c>
      <c r="C34" s="61">
        <v>2942</v>
      </c>
      <c r="D34" s="61">
        <v>3036</v>
      </c>
      <c r="E34" s="60">
        <v>3062</v>
      </c>
      <c r="F34" s="60">
        <v>3022</v>
      </c>
    </row>
    <row r="35" spans="1:6" x14ac:dyDescent="0.2">
      <c r="A35" s="59" t="s">
        <v>21</v>
      </c>
      <c r="B35" s="72">
        <v>-87113</v>
      </c>
      <c r="C35" s="70">
        <v>-87113</v>
      </c>
      <c r="D35" s="71">
        <v>-60842</v>
      </c>
      <c r="E35" s="71">
        <v>-42390</v>
      </c>
      <c r="F35" s="71">
        <v>-35880</v>
      </c>
    </row>
    <row r="36" spans="1:6" x14ac:dyDescent="0.2">
      <c r="A36" s="11" t="s">
        <v>22</v>
      </c>
      <c r="B36" s="57">
        <f>SUM(B31:B35)-1</f>
        <v>131863</v>
      </c>
      <c r="C36" s="10">
        <f>SUM(C31:C35)</f>
        <v>131864</v>
      </c>
      <c r="D36" s="10">
        <f>SUM(D31:D35)+1</f>
        <v>161350</v>
      </c>
      <c r="E36" s="10">
        <f>SUM(E31:E35)+1</f>
        <v>188633</v>
      </c>
      <c r="F36" s="10">
        <f>SUM(F31:F35)</f>
        <v>211065</v>
      </c>
    </row>
    <row r="37" spans="1:6" x14ac:dyDescent="0.2">
      <c r="A37" s="14" t="s">
        <v>23</v>
      </c>
      <c r="B37" s="60"/>
      <c r="C37" s="12"/>
      <c r="D37" s="12"/>
      <c r="E37" s="64"/>
      <c r="F37" s="12"/>
    </row>
    <row r="38" spans="1:6" x14ac:dyDescent="0.2">
      <c r="A38" s="2" t="s">
        <v>22</v>
      </c>
      <c r="B38" s="60">
        <f>B36</f>
        <v>131863</v>
      </c>
      <c r="C38" s="60">
        <v>131863</v>
      </c>
      <c r="D38" s="60">
        <f>D36</f>
        <v>161350</v>
      </c>
      <c r="E38" s="60">
        <v>188633</v>
      </c>
      <c r="F38" s="60">
        <f>F36</f>
        <v>211065</v>
      </c>
    </row>
    <row r="39" spans="1:6" x14ac:dyDescent="0.2">
      <c r="A39" s="15" t="s">
        <v>24</v>
      </c>
      <c r="B39" s="60">
        <v>123580</v>
      </c>
      <c r="C39" s="60">
        <v>123580</v>
      </c>
      <c r="D39" s="60">
        <v>116578</v>
      </c>
      <c r="E39" s="60">
        <v>106581</v>
      </c>
      <c r="F39" s="60">
        <v>98048</v>
      </c>
    </row>
    <row r="40" spans="1:6" x14ac:dyDescent="0.2">
      <c r="A40" s="15" t="s">
        <v>44</v>
      </c>
      <c r="B40" s="73">
        <f>B38/B39</f>
        <v>1.0670254086421751</v>
      </c>
      <c r="C40" s="73">
        <f>C38/C39</f>
        <v>1.0670254086421751</v>
      </c>
      <c r="D40" s="73">
        <f>D38/D39</f>
        <v>1.3840518794283656</v>
      </c>
      <c r="E40" s="73">
        <f>E38/E39</f>
        <v>1.7698557904316905</v>
      </c>
      <c r="F40" s="73">
        <f>F38/F39</f>
        <v>2.1526701207571803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79" t="s">
        <v>25</v>
      </c>
      <c r="B42" s="75"/>
      <c r="C42" s="191">
        <v>2019</v>
      </c>
      <c r="D42" s="191"/>
      <c r="E42" s="191"/>
      <c r="F42" s="191"/>
    </row>
    <row r="43" spans="1:6" x14ac:dyDescent="0.2">
      <c r="A43" s="79" t="s">
        <v>5</v>
      </c>
      <c r="B43" s="77" t="s">
        <v>0</v>
      </c>
      <c r="C43" s="76" t="s">
        <v>37</v>
      </c>
      <c r="D43" s="76" t="s">
        <v>38</v>
      </c>
      <c r="E43" s="76" t="s">
        <v>43</v>
      </c>
      <c r="F43" s="76" t="s">
        <v>40</v>
      </c>
    </row>
    <row r="44" spans="1:6" x14ac:dyDescent="0.2">
      <c r="A44" s="11" t="s">
        <v>6</v>
      </c>
      <c r="B44" s="1"/>
      <c r="C44" s="1"/>
      <c r="D44" s="1"/>
      <c r="E44" s="1"/>
      <c r="F44" s="1"/>
    </row>
    <row r="45" spans="1:6" x14ac:dyDescent="0.2">
      <c r="A45" s="65" t="s">
        <v>26</v>
      </c>
      <c r="B45" s="66">
        <v>1222</v>
      </c>
      <c r="C45" s="66">
        <v>593</v>
      </c>
      <c r="D45" s="66">
        <v>323</v>
      </c>
      <c r="E45" s="66" t="s">
        <v>2</v>
      </c>
      <c r="F45" s="66">
        <v>307</v>
      </c>
    </row>
    <row r="46" spans="1:6" x14ac:dyDescent="0.2">
      <c r="A46" s="11" t="s">
        <v>27</v>
      </c>
      <c r="B46" s="81">
        <f>SUM(B45)</f>
        <v>1222</v>
      </c>
      <c r="C46" s="81">
        <f>SUM(C45)</f>
        <v>593</v>
      </c>
      <c r="D46" s="81">
        <f>SUM(D45)</f>
        <v>323</v>
      </c>
      <c r="E46" s="81" t="s">
        <v>2</v>
      </c>
      <c r="F46" s="81">
        <f>SUM(F45)</f>
        <v>307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28</v>
      </c>
      <c r="B48" s="75"/>
      <c r="C48" s="191">
        <v>2019</v>
      </c>
      <c r="D48" s="191"/>
      <c r="E48" s="191"/>
      <c r="F48" s="191"/>
    </row>
    <row r="49" spans="1:6" x14ac:dyDescent="0.2">
      <c r="A49" s="7" t="s">
        <v>5</v>
      </c>
      <c r="B49" s="77" t="s">
        <v>0</v>
      </c>
      <c r="C49" s="76" t="s">
        <v>37</v>
      </c>
      <c r="D49" s="76" t="s">
        <v>38</v>
      </c>
      <c r="E49" s="76" t="s">
        <v>43</v>
      </c>
      <c r="F49" s="76" t="s">
        <v>40</v>
      </c>
    </row>
    <row r="50" spans="1:6" x14ac:dyDescent="0.2">
      <c r="A50" s="11" t="s">
        <v>29</v>
      </c>
      <c r="B50" s="60">
        <v>864488</v>
      </c>
      <c r="C50" s="60">
        <v>218113</v>
      </c>
      <c r="D50" s="61" t="s">
        <v>2</v>
      </c>
      <c r="E50" s="61" t="s">
        <v>2</v>
      </c>
      <c r="F50" s="61">
        <v>211681</v>
      </c>
    </row>
    <row r="51" spans="1:6" x14ac:dyDescent="0.2">
      <c r="A51" s="14" t="s">
        <v>30</v>
      </c>
      <c r="B51" s="61" t="s">
        <v>2</v>
      </c>
      <c r="C51" s="61" t="s">
        <v>2</v>
      </c>
      <c r="D51" s="61" t="s">
        <v>2</v>
      </c>
      <c r="E51" s="61" t="s">
        <v>2</v>
      </c>
      <c r="F51" s="61" t="s">
        <v>2</v>
      </c>
    </row>
    <row r="52" spans="1:6" x14ac:dyDescent="0.2">
      <c r="A52" s="15" t="s">
        <v>31</v>
      </c>
      <c r="B52" s="61" t="s">
        <v>2</v>
      </c>
      <c r="C52" s="61" t="s">
        <v>2</v>
      </c>
      <c r="D52" s="61" t="s">
        <v>2</v>
      </c>
      <c r="E52" s="61" t="s">
        <v>2</v>
      </c>
      <c r="F52" s="61">
        <v>3669</v>
      </c>
    </row>
    <row r="53" spans="1:6" x14ac:dyDescent="0.2">
      <c r="A53" s="14" t="s">
        <v>32</v>
      </c>
      <c r="B53" s="61" t="s">
        <v>2</v>
      </c>
      <c r="C53" s="61" t="s">
        <v>2</v>
      </c>
      <c r="D53" s="61" t="s">
        <v>2</v>
      </c>
      <c r="E53" s="61" t="s">
        <v>2</v>
      </c>
      <c r="F53" s="61">
        <v>8893</v>
      </c>
    </row>
    <row r="54" spans="1:6" x14ac:dyDescent="0.2">
      <c r="A54" s="65" t="s">
        <v>33</v>
      </c>
      <c r="B54" s="82" t="s">
        <v>2</v>
      </c>
      <c r="C54" s="82" t="s">
        <v>2</v>
      </c>
      <c r="D54" s="82" t="s">
        <v>2</v>
      </c>
      <c r="E54" s="82" t="s">
        <v>2</v>
      </c>
      <c r="F54" s="82" t="s">
        <v>2</v>
      </c>
    </row>
    <row r="55" spans="1:6" x14ac:dyDescent="0.2">
      <c r="A55" s="2" t="s">
        <v>34</v>
      </c>
      <c r="B55" s="57">
        <f>SUM(B51:B54)</f>
        <v>0</v>
      </c>
      <c r="C55" s="57">
        <f>SUM(C52:C54)</f>
        <v>0</v>
      </c>
      <c r="D55" s="62" t="s">
        <v>2</v>
      </c>
      <c r="E55" s="62" t="s">
        <v>2</v>
      </c>
      <c r="F55" s="62">
        <f>SUM(F52:F54)</f>
        <v>12562</v>
      </c>
    </row>
    <row r="56" spans="1:6" x14ac:dyDescent="0.2">
      <c r="A56" s="11" t="s">
        <v>35</v>
      </c>
      <c r="B56" s="57">
        <f>B50+B55</f>
        <v>864488</v>
      </c>
      <c r="C56" s="57">
        <f>C50+C55</f>
        <v>218113</v>
      </c>
      <c r="D56" s="62" t="s">
        <v>2</v>
      </c>
      <c r="E56" s="62" t="s">
        <v>2</v>
      </c>
      <c r="F56" s="62">
        <v>199089</v>
      </c>
    </row>
    <row r="57" spans="1:6" x14ac:dyDescent="0.2">
      <c r="A57" s="11" t="s">
        <v>36</v>
      </c>
      <c r="B57" s="58">
        <v>3.5</v>
      </c>
      <c r="C57" s="58">
        <v>1.9</v>
      </c>
      <c r="D57" s="63" t="s">
        <v>2</v>
      </c>
      <c r="E57" s="63" t="s">
        <v>2</v>
      </c>
      <c r="F57" s="63">
        <v>6.2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  <ignoredErrors>
    <ignoredError sqref="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0113-30BD-486A-B7CD-E93C9692C388}">
  <dimension ref="A1:K42"/>
  <sheetViews>
    <sheetView zoomScale="80" zoomScaleNormal="80" workbookViewId="0">
      <selection activeCell="Q57" sqref="Q57"/>
    </sheetView>
  </sheetViews>
  <sheetFormatPr defaultRowHeight="12.75" x14ac:dyDescent="0.2"/>
  <cols>
    <col min="1" max="1" width="23.5703125" customWidth="1"/>
    <col min="2" max="2" width="9.28515625" customWidth="1"/>
  </cols>
  <sheetData>
    <row r="1" spans="1:11" ht="15" x14ac:dyDescent="0.25">
      <c r="A1" s="84" t="s">
        <v>45</v>
      </c>
    </row>
    <row r="3" spans="1:11" ht="18.75" x14ac:dyDescent="0.3">
      <c r="A3" s="85" t="s">
        <v>64</v>
      </c>
    </row>
    <row r="4" spans="1:11" x14ac:dyDescent="0.2">
      <c r="A4" t="s">
        <v>46</v>
      </c>
    </row>
    <row r="6" spans="1:11" ht="15" x14ac:dyDescent="0.25">
      <c r="A6" s="173" t="s">
        <v>47</v>
      </c>
      <c r="B6" s="174"/>
      <c r="C6" s="174"/>
      <c r="D6" s="174"/>
      <c r="E6" s="174"/>
      <c r="F6" s="174"/>
      <c r="G6" s="174"/>
      <c r="H6" s="174"/>
      <c r="I6" s="174"/>
      <c r="J6" s="174"/>
      <c r="K6" s="175"/>
    </row>
    <row r="7" spans="1:11" ht="15" x14ac:dyDescent="0.25">
      <c r="A7" s="176" t="s">
        <v>48</v>
      </c>
      <c r="B7" s="177">
        <v>2019</v>
      </c>
      <c r="C7" s="178"/>
      <c r="D7" s="178"/>
      <c r="E7" s="179"/>
      <c r="F7" s="180">
        <v>2019</v>
      </c>
      <c r="G7" s="177">
        <v>2020</v>
      </c>
      <c r="H7" s="181"/>
      <c r="I7" s="181"/>
      <c r="J7" s="182"/>
      <c r="K7" s="183">
        <v>2020</v>
      </c>
    </row>
    <row r="8" spans="1:11" ht="15" x14ac:dyDescent="0.25">
      <c r="A8" s="184" t="s">
        <v>49</v>
      </c>
      <c r="B8" s="185">
        <v>1</v>
      </c>
      <c r="C8" s="186">
        <v>2</v>
      </c>
      <c r="D8" s="186">
        <v>3</v>
      </c>
      <c r="E8" s="187">
        <v>4</v>
      </c>
      <c r="F8" s="188" t="s">
        <v>50</v>
      </c>
      <c r="G8" s="185">
        <v>1</v>
      </c>
      <c r="H8" s="186">
        <v>2</v>
      </c>
      <c r="I8" s="186">
        <v>3</v>
      </c>
      <c r="J8" s="187">
        <v>4</v>
      </c>
      <c r="K8" s="189" t="s">
        <v>50</v>
      </c>
    </row>
    <row r="9" spans="1:11" ht="15" x14ac:dyDescent="0.25">
      <c r="A9" s="86" t="s">
        <v>51</v>
      </c>
      <c r="B9" s="87"/>
      <c r="C9" s="88"/>
      <c r="D9" s="88"/>
      <c r="E9" s="89"/>
      <c r="F9" s="90"/>
      <c r="G9" s="87"/>
      <c r="H9" s="88"/>
      <c r="I9" s="88"/>
      <c r="J9" s="89"/>
      <c r="K9" s="91"/>
    </row>
    <row r="10" spans="1:11" ht="15" x14ac:dyDescent="0.25">
      <c r="A10" s="92" t="s">
        <v>52</v>
      </c>
      <c r="B10" s="93">
        <v>102464</v>
      </c>
      <c r="C10" s="94">
        <v>112256</v>
      </c>
      <c r="D10" s="94">
        <v>104730</v>
      </c>
      <c r="E10" s="95">
        <v>104042</v>
      </c>
      <c r="F10" s="96">
        <v>423491</v>
      </c>
      <c r="G10" s="93">
        <v>94858</v>
      </c>
      <c r="H10" s="94">
        <v>74278</v>
      </c>
      <c r="I10" s="94">
        <v>81063</v>
      </c>
      <c r="J10" s="95">
        <v>92384</v>
      </c>
      <c r="K10" s="97">
        <v>342583</v>
      </c>
    </row>
    <row r="11" spans="1:11" ht="15" x14ac:dyDescent="0.25">
      <c r="A11" s="98" t="s">
        <v>53</v>
      </c>
      <c r="B11" s="99">
        <v>104353</v>
      </c>
      <c r="C11" s="100">
        <v>100584</v>
      </c>
      <c r="D11" s="100">
        <v>104476</v>
      </c>
      <c r="E11" s="101">
        <v>105522</v>
      </c>
      <c r="F11" s="102">
        <v>414935</v>
      </c>
      <c r="G11" s="99">
        <v>137496</v>
      </c>
      <c r="H11" s="100">
        <v>122680</v>
      </c>
      <c r="I11" s="100">
        <v>130161</v>
      </c>
      <c r="J11" s="101">
        <v>149717</v>
      </c>
      <c r="K11" s="97">
        <v>540055</v>
      </c>
    </row>
    <row r="12" spans="1:11" ht="15" x14ac:dyDescent="0.25">
      <c r="A12" s="103" t="s">
        <v>54</v>
      </c>
      <c r="B12" s="104"/>
      <c r="C12" s="105"/>
      <c r="D12" s="105"/>
      <c r="E12" s="106"/>
      <c r="F12" s="107"/>
      <c r="G12" s="104"/>
      <c r="H12" s="105"/>
      <c r="I12" s="105"/>
      <c r="J12" s="106"/>
      <c r="K12" s="108"/>
    </row>
    <row r="13" spans="1:11" ht="15" x14ac:dyDescent="0.25">
      <c r="A13" s="92" t="s">
        <v>52</v>
      </c>
      <c r="B13" s="93">
        <v>47563</v>
      </c>
      <c r="C13" s="94">
        <v>52088</v>
      </c>
      <c r="D13" s="94">
        <v>48258</v>
      </c>
      <c r="E13" s="95">
        <v>45646</v>
      </c>
      <c r="F13" s="96">
        <v>193555</v>
      </c>
      <c r="G13" s="93">
        <v>39432</v>
      </c>
      <c r="H13" s="94">
        <v>29715</v>
      </c>
      <c r="I13" s="109">
        <f>34799-20</f>
        <v>34779</v>
      </c>
      <c r="J13" s="95">
        <v>40262</v>
      </c>
      <c r="K13" s="97">
        <v>144188</v>
      </c>
    </row>
    <row r="14" spans="1:11" ht="15" x14ac:dyDescent="0.25">
      <c r="A14" s="98" t="s">
        <v>53</v>
      </c>
      <c r="B14" s="99">
        <v>23031</v>
      </c>
      <c r="C14" s="100">
        <v>21795</v>
      </c>
      <c r="D14" s="100">
        <v>21257</v>
      </c>
      <c r="E14" s="101">
        <v>21517</v>
      </c>
      <c r="F14" s="102">
        <v>87600</v>
      </c>
      <c r="G14" s="99">
        <v>29702</v>
      </c>
      <c r="H14" s="100">
        <v>27007</v>
      </c>
      <c r="I14" s="110">
        <v>28529</v>
      </c>
      <c r="J14" s="101">
        <v>31539</v>
      </c>
      <c r="K14" s="111">
        <v>116778</v>
      </c>
    </row>
    <row r="15" spans="1:11" ht="15" x14ac:dyDescent="0.25">
      <c r="A15" s="103" t="s">
        <v>55</v>
      </c>
      <c r="B15" s="104"/>
      <c r="C15" s="105"/>
      <c r="D15" s="105"/>
      <c r="E15" s="106"/>
      <c r="F15" s="108"/>
      <c r="G15" s="105"/>
      <c r="H15" s="105"/>
      <c r="I15" s="105"/>
      <c r="J15" s="105"/>
      <c r="K15" s="108"/>
    </row>
    <row r="16" spans="1:11" ht="15" x14ac:dyDescent="0.25">
      <c r="A16" s="92" t="s">
        <v>52</v>
      </c>
      <c r="B16" s="112">
        <f t="shared" ref="B16:I17" si="0">B13/B10</f>
        <v>0.46419230168644598</v>
      </c>
      <c r="C16" s="113">
        <f t="shared" si="0"/>
        <v>0.46401083238312429</v>
      </c>
      <c r="D16" s="113">
        <f t="shared" si="0"/>
        <v>0.46078487539386997</v>
      </c>
      <c r="E16" s="114">
        <f t="shared" si="0"/>
        <v>0.4387266680763538</v>
      </c>
      <c r="F16" s="113">
        <f t="shared" si="0"/>
        <v>0.45704631267252432</v>
      </c>
      <c r="G16" s="112">
        <f t="shared" si="0"/>
        <v>0.41569503890025089</v>
      </c>
      <c r="H16" s="113">
        <f t="shared" si="0"/>
        <v>0.40005115915883571</v>
      </c>
      <c r="I16" s="113">
        <f t="shared" si="0"/>
        <v>0.42903667517856481</v>
      </c>
      <c r="J16" s="114">
        <f>J13/J10</f>
        <v>0.43581139591271217</v>
      </c>
      <c r="K16" s="115">
        <f>K13/K10</f>
        <v>0.4208848658573251</v>
      </c>
    </row>
    <row r="17" spans="1:11" ht="15" x14ac:dyDescent="0.25">
      <c r="A17" s="98" t="s">
        <v>53</v>
      </c>
      <c r="B17" s="116">
        <f t="shared" si="0"/>
        <v>0.22070280681916188</v>
      </c>
      <c r="C17" s="117">
        <f t="shared" si="0"/>
        <v>0.2166845621570031</v>
      </c>
      <c r="D17" s="117">
        <f t="shared" si="0"/>
        <v>0.20346299628622841</v>
      </c>
      <c r="E17" s="118">
        <f t="shared" si="0"/>
        <v>0.2039100851007373</v>
      </c>
      <c r="F17" s="117">
        <f t="shared" si="0"/>
        <v>0.21111740393073614</v>
      </c>
      <c r="G17" s="116">
        <f t="shared" si="0"/>
        <v>0.2160208296968639</v>
      </c>
      <c r="H17" s="117">
        <f t="shared" si="0"/>
        <v>0.2201418324095207</v>
      </c>
      <c r="I17" s="117">
        <f t="shared" si="0"/>
        <v>0.21918239718502469</v>
      </c>
      <c r="J17" s="118">
        <f>J14/J11</f>
        <v>0.21065744037083298</v>
      </c>
      <c r="K17" s="119">
        <f>K14/K11</f>
        <v>0.21623353176991233</v>
      </c>
    </row>
    <row r="18" spans="1:11" x14ac:dyDescent="0.2">
      <c r="A18" s="120"/>
    </row>
    <row r="19" spans="1:11" ht="15" x14ac:dyDescent="0.25">
      <c r="A19" s="156" t="s">
        <v>56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11" ht="15" x14ac:dyDescent="0.25">
      <c r="A20" s="159" t="s">
        <v>48</v>
      </c>
      <c r="B20" s="160">
        <v>2019</v>
      </c>
      <c r="C20" s="161"/>
      <c r="D20" s="161"/>
      <c r="E20" s="162"/>
      <c r="F20" s="163">
        <v>2019</v>
      </c>
      <c r="G20" s="160">
        <v>2020</v>
      </c>
      <c r="H20" s="164"/>
      <c r="I20" s="164"/>
      <c r="J20" s="165"/>
      <c r="K20" s="166">
        <v>2020</v>
      </c>
    </row>
    <row r="21" spans="1:11" ht="15" x14ac:dyDescent="0.25">
      <c r="A21" s="167" t="s">
        <v>49</v>
      </c>
      <c r="B21" s="168">
        <v>1</v>
      </c>
      <c r="C21" s="169">
        <v>2</v>
      </c>
      <c r="D21" s="169">
        <v>3</v>
      </c>
      <c r="E21" s="170">
        <v>4</v>
      </c>
      <c r="F21" s="171" t="s">
        <v>50</v>
      </c>
      <c r="G21" s="168">
        <v>1</v>
      </c>
      <c r="H21" s="169">
        <v>2</v>
      </c>
      <c r="I21" s="169">
        <v>3</v>
      </c>
      <c r="J21" s="170">
        <v>4</v>
      </c>
      <c r="K21" s="172" t="s">
        <v>50</v>
      </c>
    </row>
    <row r="22" spans="1:11" ht="15" x14ac:dyDescent="0.25">
      <c r="A22" s="86" t="s">
        <v>51</v>
      </c>
      <c r="B22" s="87"/>
      <c r="C22" s="88"/>
      <c r="D22" s="88"/>
      <c r="E22" s="89"/>
      <c r="F22" s="90"/>
      <c r="G22" s="87"/>
      <c r="H22" s="88"/>
      <c r="I22" s="88"/>
      <c r="J22" s="89"/>
      <c r="K22" s="91"/>
    </row>
    <row r="23" spans="1:11" ht="15" x14ac:dyDescent="0.25">
      <c r="A23" s="92" t="s">
        <v>57</v>
      </c>
      <c r="B23" s="93">
        <f>125988-9</f>
        <v>125979</v>
      </c>
      <c r="C23" s="94">
        <f>130989+25</f>
        <v>131014</v>
      </c>
      <c r="D23" s="94">
        <v>127516</v>
      </c>
      <c r="E23" s="95">
        <f>125043-21</f>
        <v>125022</v>
      </c>
      <c r="F23" s="96">
        <f>SUM(B23:E23)</f>
        <v>509531</v>
      </c>
      <c r="G23" s="93">
        <v>113947</v>
      </c>
      <c r="H23" s="94">
        <f>84915</f>
        <v>84915</v>
      </c>
      <c r="I23" s="94">
        <v>97662</v>
      </c>
      <c r="J23" s="95">
        <v>111161</v>
      </c>
      <c r="K23" s="97">
        <v>407686</v>
      </c>
    </row>
    <row r="24" spans="1:11" ht="15" x14ac:dyDescent="0.25">
      <c r="A24" s="98" t="s">
        <v>58</v>
      </c>
      <c r="B24" s="99">
        <v>80838</v>
      </c>
      <c r="C24" s="100">
        <v>81826</v>
      </c>
      <c r="D24" s="100">
        <v>81690</v>
      </c>
      <c r="E24" s="101">
        <v>84542</v>
      </c>
      <c r="F24" s="102">
        <f>SUM(B24:E24)</f>
        <v>328896</v>
      </c>
      <c r="G24" s="99">
        <v>118407</v>
      </c>
      <c r="H24" s="100">
        <f>112043</f>
        <v>112043</v>
      </c>
      <c r="I24" s="100">
        <v>113562</v>
      </c>
      <c r="J24" s="101">
        <v>130940</v>
      </c>
      <c r="K24" s="97">
        <v>474953</v>
      </c>
    </row>
    <row r="25" spans="1:11" ht="15" x14ac:dyDescent="0.25">
      <c r="A25" s="86" t="s">
        <v>54</v>
      </c>
      <c r="B25" s="138"/>
      <c r="C25" s="139"/>
      <c r="D25" s="139"/>
      <c r="E25" s="140"/>
      <c r="F25" s="141"/>
      <c r="G25" s="138"/>
      <c r="H25" s="139"/>
      <c r="I25" s="139"/>
      <c r="J25" s="140"/>
      <c r="K25" s="142"/>
    </row>
    <row r="26" spans="1:11" ht="15" x14ac:dyDescent="0.25">
      <c r="A26" s="92" t="s">
        <v>57</v>
      </c>
      <c r="B26" s="143">
        <v>56590</v>
      </c>
      <c r="C26" s="144">
        <v>59660</v>
      </c>
      <c r="D26" s="144">
        <v>54302</v>
      </c>
      <c r="E26" s="145">
        <f>52897+8</f>
        <v>52905</v>
      </c>
      <c r="F26" s="146">
        <f>SUM(B26:E26)</f>
        <v>223457</v>
      </c>
      <c r="G26" s="143">
        <v>43712</v>
      </c>
      <c r="H26" s="144">
        <f>37384</f>
        <v>37384</v>
      </c>
      <c r="I26" s="144">
        <v>41760</v>
      </c>
      <c r="J26" s="145">
        <f>48207</f>
        <v>48207</v>
      </c>
      <c r="K26" s="147">
        <v>171063</v>
      </c>
    </row>
    <row r="27" spans="1:11" ht="15" x14ac:dyDescent="0.25">
      <c r="A27" s="98" t="s">
        <v>58</v>
      </c>
      <c r="B27" s="99">
        <v>14004</v>
      </c>
      <c r="C27" s="100">
        <v>14223</v>
      </c>
      <c r="D27" s="100">
        <v>15213</v>
      </c>
      <c r="E27" s="101">
        <v>14258</v>
      </c>
      <c r="F27" s="102">
        <f t="shared" ref="F27" si="1">SUM(B27:E27)</f>
        <v>57698</v>
      </c>
      <c r="G27" s="99">
        <v>25453</v>
      </c>
      <c r="H27" s="100">
        <f>19307</f>
        <v>19307</v>
      </c>
      <c r="I27" s="100">
        <v>21549</v>
      </c>
      <c r="J27" s="101">
        <v>23595</v>
      </c>
      <c r="K27" s="111">
        <v>89904</v>
      </c>
    </row>
    <row r="28" spans="1:11" ht="15" x14ac:dyDescent="0.25">
      <c r="A28" s="103" t="s">
        <v>55</v>
      </c>
      <c r="B28" s="104"/>
      <c r="C28" s="105"/>
      <c r="D28" s="105"/>
      <c r="E28" s="106"/>
      <c r="F28" s="108"/>
      <c r="G28" s="105"/>
      <c r="H28" s="105"/>
      <c r="I28" s="105"/>
      <c r="J28" s="105"/>
      <c r="K28" s="108"/>
    </row>
    <row r="29" spans="1:11" ht="15" x14ac:dyDescent="0.25">
      <c r="A29" s="92" t="s">
        <v>57</v>
      </c>
      <c r="B29" s="148">
        <f>B26/B23</f>
        <v>0.44920185110216782</v>
      </c>
      <c r="C29" s="149">
        <f>C26/C23</f>
        <v>0.4553711817057719</v>
      </c>
      <c r="D29" s="149">
        <f t="shared" ref="D29:F29" si="2">D26/D23</f>
        <v>0.42584459989334672</v>
      </c>
      <c r="E29" s="150">
        <f t="shared" si="2"/>
        <v>0.42316552286797526</v>
      </c>
      <c r="F29" s="149">
        <f t="shared" si="2"/>
        <v>0.43855427834616539</v>
      </c>
      <c r="G29" s="148">
        <f>G26/G23</f>
        <v>0.38361694471991364</v>
      </c>
      <c r="H29" s="149">
        <f>H26/H23</f>
        <v>0.44025201672260494</v>
      </c>
      <c r="I29" s="149">
        <f>I26/I23</f>
        <v>0.42759722307550529</v>
      </c>
      <c r="J29" s="150">
        <f>J26/J23</f>
        <v>0.43366828294095949</v>
      </c>
      <c r="K29" s="151">
        <f>K26/K23</f>
        <v>0.41959498241293547</v>
      </c>
    </row>
    <row r="30" spans="1:11" ht="15" x14ac:dyDescent="0.25">
      <c r="A30" s="98" t="s">
        <v>58</v>
      </c>
      <c r="B30" s="152">
        <f t="shared" ref="B30:I30" si="3">B27/B24</f>
        <v>0.1732353596081051</v>
      </c>
      <c r="C30" s="153">
        <f t="shared" si="3"/>
        <v>0.17382005719453475</v>
      </c>
      <c r="D30" s="153">
        <f t="shared" si="3"/>
        <v>0.18622842453176644</v>
      </c>
      <c r="E30" s="154">
        <f t="shared" si="3"/>
        <v>0.16864990182394549</v>
      </c>
      <c r="F30" s="153">
        <f t="shared" si="3"/>
        <v>0.17542931504183693</v>
      </c>
      <c r="G30" s="152">
        <f>G27/G24</f>
        <v>0.2149619532628983</v>
      </c>
      <c r="H30" s="153">
        <f t="shared" si="3"/>
        <v>0.17231777085583214</v>
      </c>
      <c r="I30" s="153">
        <f t="shared" si="3"/>
        <v>0.18975537591800073</v>
      </c>
      <c r="J30" s="154">
        <f>J27/J24</f>
        <v>0.18019703681075303</v>
      </c>
      <c r="K30" s="155">
        <f>K27/K24</f>
        <v>0.18929030872528441</v>
      </c>
    </row>
    <row r="32" spans="1:11" x14ac:dyDescent="0.2">
      <c r="A32" s="120" t="s">
        <v>59</v>
      </c>
    </row>
    <row r="34" spans="1:11" ht="15" x14ac:dyDescent="0.25">
      <c r="A34" s="121" t="s">
        <v>60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3"/>
    </row>
    <row r="35" spans="1:11" ht="15" x14ac:dyDescent="0.25">
      <c r="A35" s="124" t="s">
        <v>48</v>
      </c>
      <c r="B35" s="125">
        <v>2019</v>
      </c>
      <c r="C35" s="126"/>
      <c r="D35" s="126"/>
      <c r="E35" s="127"/>
      <c r="F35" s="128">
        <v>2019</v>
      </c>
      <c r="G35" s="125">
        <v>2020</v>
      </c>
      <c r="H35" s="129"/>
      <c r="I35" s="129"/>
      <c r="J35" s="130"/>
      <c r="K35" s="131">
        <v>2020</v>
      </c>
    </row>
    <row r="36" spans="1:11" ht="15" x14ac:dyDescent="0.25">
      <c r="A36" s="132" t="s">
        <v>49</v>
      </c>
      <c r="B36" s="133">
        <v>1</v>
      </c>
      <c r="C36" s="134">
        <v>2</v>
      </c>
      <c r="D36" s="134">
        <v>3</v>
      </c>
      <c r="E36" s="135">
        <v>4</v>
      </c>
      <c r="F36" s="136" t="s">
        <v>50</v>
      </c>
      <c r="G36" s="133">
        <v>1</v>
      </c>
      <c r="H36" s="134">
        <v>2</v>
      </c>
      <c r="I36" s="134">
        <v>3</v>
      </c>
      <c r="J36" s="135">
        <v>4</v>
      </c>
      <c r="K36" s="137" t="s">
        <v>50</v>
      </c>
    </row>
    <row r="37" spans="1:11" ht="15" x14ac:dyDescent="0.25">
      <c r="A37" s="86" t="s">
        <v>51</v>
      </c>
      <c r="B37" s="87"/>
      <c r="C37" s="88"/>
      <c r="D37" s="88"/>
      <c r="E37" s="88"/>
      <c r="F37" s="91"/>
      <c r="G37" s="88"/>
      <c r="H37" s="88"/>
      <c r="I37" s="88"/>
      <c r="J37" s="88"/>
      <c r="K37" s="91"/>
    </row>
    <row r="38" spans="1:11" ht="15" x14ac:dyDescent="0.25">
      <c r="A38" s="92" t="s">
        <v>61</v>
      </c>
      <c r="B38" s="93">
        <f>B23-B10</f>
        <v>23515</v>
      </c>
      <c r="C38" s="94">
        <f t="shared" ref="C38:J38" si="4">C23-C10</f>
        <v>18758</v>
      </c>
      <c r="D38" s="94">
        <f t="shared" si="4"/>
        <v>22786</v>
      </c>
      <c r="E38" s="94">
        <f t="shared" si="4"/>
        <v>20980</v>
      </c>
      <c r="F38" s="97">
        <f>F23-F10</f>
        <v>86040</v>
      </c>
      <c r="G38" s="94">
        <f>G23-G10</f>
        <v>19089</v>
      </c>
      <c r="H38" s="94">
        <f t="shared" si="4"/>
        <v>10637</v>
      </c>
      <c r="I38" s="94">
        <f t="shared" si="4"/>
        <v>16599</v>
      </c>
      <c r="J38" s="94">
        <f t="shared" si="4"/>
        <v>18777</v>
      </c>
      <c r="K38" s="97">
        <f>K23-K10</f>
        <v>65103</v>
      </c>
    </row>
    <row r="39" spans="1:11" ht="15" x14ac:dyDescent="0.25">
      <c r="A39" s="98" t="s">
        <v>62</v>
      </c>
      <c r="B39" s="93">
        <f t="shared" ref="B39:J39" si="5">B24-B11</f>
        <v>-23515</v>
      </c>
      <c r="C39" s="94">
        <f t="shared" si="5"/>
        <v>-18758</v>
      </c>
      <c r="D39" s="94">
        <f t="shared" si="5"/>
        <v>-22786</v>
      </c>
      <c r="E39" s="94">
        <f t="shared" si="5"/>
        <v>-20980</v>
      </c>
      <c r="F39" s="97">
        <f>F24-F11</f>
        <v>-86039</v>
      </c>
      <c r="G39" s="94">
        <f t="shared" si="5"/>
        <v>-19089</v>
      </c>
      <c r="H39" s="94">
        <f t="shared" si="5"/>
        <v>-10637</v>
      </c>
      <c r="I39" s="94">
        <f t="shared" si="5"/>
        <v>-16599</v>
      </c>
      <c r="J39" s="94">
        <f t="shared" si="5"/>
        <v>-18777</v>
      </c>
      <c r="K39" s="111">
        <f>K24-K11</f>
        <v>-65102</v>
      </c>
    </row>
    <row r="40" spans="1:11" ht="15" x14ac:dyDescent="0.25">
      <c r="A40" s="103" t="s">
        <v>54</v>
      </c>
      <c r="B40" s="104"/>
      <c r="C40" s="105"/>
      <c r="D40" s="105"/>
      <c r="E40" s="105"/>
      <c r="F40" s="108"/>
      <c r="G40" s="105"/>
      <c r="H40" s="105"/>
      <c r="I40" s="105"/>
      <c r="J40" s="106"/>
      <c r="K40" s="142"/>
    </row>
    <row r="41" spans="1:11" ht="15" x14ac:dyDescent="0.25">
      <c r="A41" s="92" t="s">
        <v>61</v>
      </c>
      <c r="B41" s="93">
        <f t="shared" ref="B41:J42" si="6">B26-B13</f>
        <v>9027</v>
      </c>
      <c r="C41" s="94">
        <f t="shared" si="6"/>
        <v>7572</v>
      </c>
      <c r="D41" s="94">
        <f t="shared" si="6"/>
        <v>6044</v>
      </c>
      <c r="E41" s="94">
        <f t="shared" si="6"/>
        <v>7259</v>
      </c>
      <c r="F41" s="97">
        <f t="shared" si="6"/>
        <v>29902</v>
      </c>
      <c r="G41" s="94">
        <f t="shared" si="6"/>
        <v>4280</v>
      </c>
      <c r="H41" s="94">
        <f t="shared" si="6"/>
        <v>7669</v>
      </c>
      <c r="I41" s="94">
        <f>I26-I13</f>
        <v>6981</v>
      </c>
      <c r="J41" s="94">
        <f t="shared" si="6"/>
        <v>7945</v>
      </c>
      <c r="K41" s="147">
        <f>K26-K13</f>
        <v>26875</v>
      </c>
    </row>
    <row r="42" spans="1:11" ht="15" x14ac:dyDescent="0.25">
      <c r="A42" s="98" t="s">
        <v>62</v>
      </c>
      <c r="B42" s="99">
        <f t="shared" si="6"/>
        <v>-9027</v>
      </c>
      <c r="C42" s="100">
        <f t="shared" si="6"/>
        <v>-7572</v>
      </c>
      <c r="D42" s="100">
        <f t="shared" si="6"/>
        <v>-6044</v>
      </c>
      <c r="E42" s="100">
        <f t="shared" si="6"/>
        <v>-7259</v>
      </c>
      <c r="F42" s="111">
        <f t="shared" si="6"/>
        <v>-29902</v>
      </c>
      <c r="G42" s="100">
        <f t="shared" si="6"/>
        <v>-4249</v>
      </c>
      <c r="H42" s="100">
        <f t="shared" si="6"/>
        <v>-7700</v>
      </c>
      <c r="I42" s="100">
        <f t="shared" si="6"/>
        <v>-6980</v>
      </c>
      <c r="J42" s="100">
        <f t="shared" si="6"/>
        <v>-7944</v>
      </c>
      <c r="K42" s="111">
        <f>K27-K14</f>
        <v>-26874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BC62659-16C9-49E3-9AFB-8D3124DD9B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APM 2022</vt:lpstr>
      <vt:lpstr>APM 2021 </vt:lpstr>
      <vt:lpstr>APM 2020</vt:lpstr>
      <vt:lpstr>APM 2019 </vt:lpstr>
      <vt:lpstr>Restated Segments 2019-2020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Jonas Nygårds</cp:lastModifiedBy>
  <cp:lastPrinted>2020-04-16T13:03:57Z</cp:lastPrinted>
  <dcterms:created xsi:type="dcterms:W3CDTF">2010-01-19T20:11:25Z</dcterms:created>
  <dcterms:modified xsi:type="dcterms:W3CDTF">2022-11-18T08:04:49Z</dcterms:modified>
</cp:coreProperties>
</file>